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arian\Downloads\"/>
    </mc:Choice>
  </mc:AlternateContent>
  <xr:revisionPtr revIDLastSave="0" documentId="13_ncr:1_{F1DA1EDB-4CED-4261-BD60-ED8952533EB7}" xr6:coauthVersionLast="47" xr6:coauthVersionMax="47" xr10:uidLastSave="{00000000-0000-0000-0000-000000000000}"/>
  <bookViews>
    <workbookView xWindow="-110" yWindow="-110" windowWidth="19420" windowHeight="10420" tabRatio="897" firstSheet="3" activeTab="7" xr2:uid="{00000000-000D-0000-FFFF-FFFF00000000}"/>
  </bookViews>
  <sheets>
    <sheet name="Overview" sheetId="15" r:id="rId1"/>
    <sheet name="Section 1. General Information" sheetId="1" r:id="rId2"/>
    <sheet name="Section 2. Evaluation" sheetId="2" r:id="rId3"/>
    <sheet name="Section 3. Labor" sheetId="3" r:id="rId4"/>
    <sheet name="Section 4. Goods and Services 1" sheetId="4" r:id="rId5"/>
    <sheet name="Section 4. Goods and Servic (2" sheetId="20" r:id="rId6"/>
    <sheet name="Section 4. Goods and Servic 3" sheetId="18" r:id="rId7"/>
    <sheet name="Summary" sheetId="17" r:id="rId8"/>
    <sheet name="LC with Contribution" sheetId="19" r:id="rId9"/>
    <sheet name="Section 5. Capacity Building" sheetId="5" r:id="rId10"/>
    <sheet name="Section 6. Depreciation" sheetId="11" r:id="rId11"/>
    <sheet name="Appendix A" sheetId="14" r:id="rId12"/>
    <sheet name="Appendix B" sheetId="16" r:id="rId13"/>
  </sheets>
  <externalReferences>
    <externalReference r:id="rId14"/>
    <externalReference r:id="rId15"/>
  </externalReferences>
  <definedNames>
    <definedName name="Above400M" localSheetId="7">'[1]Appendix B'!$D$25</definedName>
    <definedName name="Above400M">'Appendix B'!$D$25</definedName>
    <definedName name="Baseline" localSheetId="7">'[1]Appendix B'!$D$17</definedName>
    <definedName name="Baseline">'Appendix B'!$D$17</definedName>
    <definedName name="Below400M" localSheetId="7">'[1]Appendix B'!$D$24</definedName>
    <definedName name="Below400M">'Appendix B'!$D$24</definedName>
    <definedName name="Contract" localSheetId="7">'[1]Appendix B'!$D$23</definedName>
    <definedName name="Contract">'Appendix B'!$D$23</definedName>
    <definedName name="Distributor" localSheetId="7">'[1]Appendix B'!$C$70</definedName>
    <definedName name="Distributor">'Appendix B'!$C$70</definedName>
    <definedName name="Entity" localSheetId="7">'[1]Appendix B'!$D$22</definedName>
    <definedName name="Entity">'Appendix B'!$D$22</definedName>
    <definedName name="Final" localSheetId="7">'[1]Appendix B'!$D$19</definedName>
    <definedName name="Final">'Appendix B'!$D$19</definedName>
    <definedName name="Foreign" localSheetId="7">'[1]Appendix B'!$C$71</definedName>
    <definedName name="Foreign">'Appendix B'!$C$71</definedName>
    <definedName name="Level" localSheetId="7">'[1]Appendix B'!$D$10</definedName>
    <definedName name="Level">'Appendix B'!$D$10</definedName>
    <definedName name="LevelSelection">'Appendix B'!$C$37:$C$38</definedName>
    <definedName name="ListTypes">'Appendix B'!$C$62:$C$63</definedName>
    <definedName name="NoContract" localSheetId="7">'[1]Appendix B'!$D$26</definedName>
    <definedName name="NoContract">'Appendix B'!$D$26</definedName>
    <definedName name="Other" localSheetId="7">'[1]Appendix B'!$D$21</definedName>
    <definedName name="Other">'Appendix B'!$D$21</definedName>
    <definedName name="Periodic" localSheetId="7">'[1]Appendix B'!$D$18</definedName>
    <definedName name="Periodic">'Appendix B'!$D$18</definedName>
    <definedName name="_xlnm.Print_Area" localSheetId="1">'Section 1. General Information'!$A$1:$E$54</definedName>
    <definedName name="_xlnm.Print_Area" localSheetId="3">'Section 3. Labor'!$A$1:$E$26</definedName>
    <definedName name="_xlnm.Print_Area" localSheetId="5">'Section 4. Goods and Servic (2'!$A$1:$N$79</definedName>
    <definedName name="_xlnm.Print_Area" localSheetId="6">'Section 4. Goods and Servic 3'!$A$1:$N$79</definedName>
    <definedName name="_xlnm.Print_Area" localSheetId="4">'Section 4. Goods and Services 1'!$A$1:$N$79</definedName>
    <definedName name="_xlnm.Print_Area" localSheetId="9">'Section 5. Capacity Building'!$A$1:$D$23</definedName>
    <definedName name="_xlnm.Print_Area" localSheetId="10">'Section 6. Depreciation'!$A$1:$G$40</definedName>
    <definedName name="Producer">'Appendix B'!$C$68</definedName>
    <definedName name="Product">'Appendix B'!$C$63</definedName>
    <definedName name="Provider">'Appendix B'!$C$69</definedName>
    <definedName name="Purpose" localSheetId="7">'[1]Appendix B'!$D$9</definedName>
    <definedName name="Purpose">'Appendix B'!$D$9</definedName>
    <definedName name="PurposeSelection">'Appendix B'!$C$31:$C$36</definedName>
    <definedName name="ScenarioLabelIDs" localSheetId="7">'[1]Appendix B'!$D$46:$D$57</definedName>
    <definedName name="ScenarioLabelIDs">'Appendix B'!$D$46:$D$57</definedName>
    <definedName name="ScenarioLabels" localSheetId="7">'[1]Appendix B'!$C$46:$C$57</definedName>
    <definedName name="ScenarioLabels">'Appendix B'!$C$46:$C$57</definedName>
    <definedName name="Supplementary" localSheetId="7">'[1]Appendix B'!$D$20</definedName>
    <definedName name="Supplementary">'Appendix B'!$D$20</definedName>
    <definedName name="Supplier">'Appendix B'!$C$62</definedName>
    <definedName name="SupplierTypes">'Appendix B'!$C$68:$C$71</definedName>
    <definedName name="Target" localSheetId="7">'[1]Appendix B'!$D$16</definedName>
    <definedName name="Target">'Appendix B'!$D$16</definedName>
    <definedName name="Value" localSheetId="7">'[1]Appendix B'!$D$11</definedName>
    <definedName name="Value">'Appendix B'!$D$11</definedName>
    <definedName name="ValueSelection">'Appendix B'!$C$39:$C$41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7" l="1"/>
  <c r="K20" i="4" l="1"/>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H14" i="4"/>
  <c r="M70" i="4" s="1"/>
  <c r="M71" i="4" s="1"/>
  <c r="K20" i="20"/>
  <c r="K21" i="20"/>
  <c r="K22" i="20"/>
  <c r="K23" i="20"/>
  <c r="K24" i="20"/>
  <c r="K25" i="20"/>
  <c r="K26" i="20"/>
  <c r="K27" i="20"/>
  <c r="K28" i="20"/>
  <c r="K29" i="20"/>
  <c r="K30" i="20"/>
  <c r="K31" i="20"/>
  <c r="L31" i="20" s="1"/>
  <c r="N31" i="20" s="1"/>
  <c r="K32" i="20"/>
  <c r="K33" i="20"/>
  <c r="K34" i="20"/>
  <c r="K35" i="20"/>
  <c r="K36" i="20"/>
  <c r="K37" i="20"/>
  <c r="K38" i="20"/>
  <c r="K39" i="20"/>
  <c r="L39" i="20" s="1"/>
  <c r="N39" i="20" s="1"/>
  <c r="K40" i="20"/>
  <c r="K41" i="20"/>
  <c r="K42" i="20"/>
  <c r="K43" i="20"/>
  <c r="K44" i="20"/>
  <c r="K45" i="20"/>
  <c r="K46" i="20"/>
  <c r="K47" i="20"/>
  <c r="L47" i="20" s="1"/>
  <c r="N47" i="20" s="1"/>
  <c r="K48" i="20"/>
  <c r="K49" i="20"/>
  <c r="K50" i="20"/>
  <c r="K51" i="20"/>
  <c r="K52" i="20"/>
  <c r="K53" i="20"/>
  <c r="K54" i="20"/>
  <c r="K55" i="20"/>
  <c r="L55" i="20" s="1"/>
  <c r="N55" i="20" s="1"/>
  <c r="K56" i="20"/>
  <c r="K57" i="20"/>
  <c r="K58" i="20"/>
  <c r="K59" i="20"/>
  <c r="K60" i="20"/>
  <c r="K61" i="20"/>
  <c r="K62" i="20"/>
  <c r="K63" i="20"/>
  <c r="L63" i="20" s="1"/>
  <c r="N63" i="20" s="1"/>
  <c r="K64" i="20"/>
  <c r="K65" i="20"/>
  <c r="K66" i="20"/>
  <c r="K67" i="20"/>
  <c r="K68" i="20"/>
  <c r="K69" i="20"/>
  <c r="H14" i="20"/>
  <c r="M70" i="20" s="1"/>
  <c r="M71" i="20" s="1"/>
  <c r="K20" i="18"/>
  <c r="L20" i="18" s="1"/>
  <c r="K21" i="18"/>
  <c r="K22" i="18"/>
  <c r="K23" i="18"/>
  <c r="K24" i="18"/>
  <c r="K25" i="18"/>
  <c r="K26" i="18"/>
  <c r="K27" i="18"/>
  <c r="K28" i="18"/>
  <c r="L28" i="18" s="1"/>
  <c r="N28" i="18" s="1"/>
  <c r="K29" i="18"/>
  <c r="K30" i="18"/>
  <c r="K31" i="18"/>
  <c r="K32" i="18"/>
  <c r="K33" i="18"/>
  <c r="K34" i="18"/>
  <c r="K35" i="18"/>
  <c r="K36" i="18"/>
  <c r="L36" i="18" s="1"/>
  <c r="N36" i="18" s="1"/>
  <c r="K37" i="18"/>
  <c r="K38" i="18"/>
  <c r="K39" i="18"/>
  <c r="K40" i="18"/>
  <c r="K41" i="18"/>
  <c r="K42" i="18"/>
  <c r="K43" i="18"/>
  <c r="K44" i="18"/>
  <c r="L44" i="18" s="1"/>
  <c r="N44" i="18" s="1"/>
  <c r="K45" i="18"/>
  <c r="K46" i="18"/>
  <c r="K47" i="18"/>
  <c r="K48" i="18"/>
  <c r="K49" i="18"/>
  <c r="K50" i="18"/>
  <c r="K51" i="18"/>
  <c r="K52" i="18"/>
  <c r="L52" i="18" s="1"/>
  <c r="N52" i="18" s="1"/>
  <c r="K53" i="18"/>
  <c r="K54" i="18"/>
  <c r="K55" i="18"/>
  <c r="K56" i="18"/>
  <c r="K57" i="18"/>
  <c r="K58" i="18"/>
  <c r="K59" i="18"/>
  <c r="K60" i="18"/>
  <c r="L60" i="18" s="1"/>
  <c r="N60" i="18" s="1"/>
  <c r="K61" i="18"/>
  <c r="K62" i="18"/>
  <c r="K63" i="18"/>
  <c r="K64" i="18"/>
  <c r="K65" i="18"/>
  <c r="K66" i="18"/>
  <c r="K67" i="18"/>
  <c r="K68" i="18"/>
  <c r="L68" i="18" s="1"/>
  <c r="N68" i="18" s="1"/>
  <c r="K69" i="18"/>
  <c r="H14" i="18"/>
  <c r="M70" i="18" s="1"/>
  <c r="M71" i="18" s="1"/>
  <c r="O467" i="19"/>
  <c r="O468" i="19"/>
  <c r="O469" i="19"/>
  <c r="O470" i="19"/>
  <c r="O471" i="19"/>
  <c r="O472" i="19"/>
  <c r="O473" i="19"/>
  <c r="O474" i="19"/>
  <c r="O475" i="19"/>
  <c r="O476" i="19"/>
  <c r="O477" i="19"/>
  <c r="O478" i="19"/>
  <c r="O479" i="19"/>
  <c r="O480" i="19"/>
  <c r="O481" i="19"/>
  <c r="O482" i="19"/>
  <c r="O483" i="19"/>
  <c r="O484" i="19"/>
  <c r="O485" i="19"/>
  <c r="O486" i="19"/>
  <c r="O487" i="19"/>
  <c r="O488" i="19"/>
  <c r="O489" i="19"/>
  <c r="O490" i="19"/>
  <c r="O491" i="19"/>
  <c r="O492" i="19"/>
  <c r="O493" i="19"/>
  <c r="O494" i="19"/>
  <c r="O495" i="19"/>
  <c r="O496" i="19"/>
  <c r="O497" i="19"/>
  <c r="O498" i="19"/>
  <c r="O499" i="19"/>
  <c r="O500" i="19"/>
  <c r="O501" i="19"/>
  <c r="O502" i="19"/>
  <c r="O503" i="19"/>
  <c r="O504" i="19"/>
  <c r="O505" i="19"/>
  <c r="O506" i="19"/>
  <c r="O507" i="19"/>
  <c r="O508" i="19"/>
  <c r="O509" i="19"/>
  <c r="O510" i="19"/>
  <c r="O511" i="19"/>
  <c r="O512" i="19"/>
  <c r="O513" i="19"/>
  <c r="O514" i="19"/>
  <c r="O515" i="19"/>
  <c r="O516" i="19"/>
  <c r="O517" i="19"/>
  <c r="O518" i="19"/>
  <c r="O519" i="19"/>
  <c r="O520" i="19"/>
  <c r="O521" i="19"/>
  <c r="O522" i="19"/>
  <c r="O523" i="19"/>
  <c r="O524" i="19"/>
  <c r="O525" i="19"/>
  <c r="O526" i="19"/>
  <c r="O527" i="19"/>
  <c r="O528" i="19"/>
  <c r="O529" i="19"/>
  <c r="O530" i="19"/>
  <c r="O531" i="19"/>
  <c r="O532" i="19"/>
  <c r="O533" i="19"/>
  <c r="O534" i="19"/>
  <c r="O535" i="19"/>
  <c r="O536" i="19"/>
  <c r="O537" i="19"/>
  <c r="O538" i="19"/>
  <c r="O539" i="19"/>
  <c r="O540" i="19"/>
  <c r="O541" i="19"/>
  <c r="O542" i="19"/>
  <c r="O543" i="19"/>
  <c r="O544" i="19"/>
  <c r="O545" i="19"/>
  <c r="O546" i="19"/>
  <c r="O547" i="19"/>
  <c r="O548" i="19"/>
  <c r="O549" i="19"/>
  <c r="O550" i="19"/>
  <c r="O551" i="19"/>
  <c r="O552" i="19"/>
  <c r="O553" i="19"/>
  <c r="O554" i="19"/>
  <c r="O555" i="19"/>
  <c r="O556" i="19"/>
  <c r="O557" i="19"/>
  <c r="O558" i="19"/>
  <c r="O559" i="19"/>
  <c r="O560" i="19"/>
  <c r="O561" i="19"/>
  <c r="O562" i="19"/>
  <c r="O563" i="19"/>
  <c r="O564" i="19"/>
  <c r="O565" i="19"/>
  <c r="O566" i="19"/>
  <c r="O567" i="19"/>
  <c r="O568" i="19"/>
  <c r="O569" i="19"/>
  <c r="O570" i="19"/>
  <c r="O571" i="19"/>
  <c r="O572" i="19"/>
  <c r="O573" i="19"/>
  <c r="O574" i="19"/>
  <c r="O575" i="19"/>
  <c r="O576" i="19"/>
  <c r="O577" i="19"/>
  <c r="O578" i="19"/>
  <c r="O579" i="19"/>
  <c r="O580" i="19"/>
  <c r="O581" i="19"/>
  <c r="O582" i="19"/>
  <c r="L467" i="19"/>
  <c r="L468" i="19"/>
  <c r="L469" i="19"/>
  <c r="L470" i="19"/>
  <c r="L471" i="19"/>
  <c r="L472" i="19"/>
  <c r="L473" i="19"/>
  <c r="L474" i="19"/>
  <c r="L475" i="19"/>
  <c r="L476" i="19"/>
  <c r="L477" i="19"/>
  <c r="L478" i="19"/>
  <c r="L479" i="19"/>
  <c r="L480" i="19"/>
  <c r="L481" i="19"/>
  <c r="L482" i="19"/>
  <c r="L483" i="19"/>
  <c r="L484" i="19"/>
  <c r="L485" i="19"/>
  <c r="L486" i="19"/>
  <c r="L487" i="19"/>
  <c r="L488" i="19"/>
  <c r="L489" i="19"/>
  <c r="L490" i="19"/>
  <c r="L491" i="19"/>
  <c r="L492" i="19"/>
  <c r="L493" i="19"/>
  <c r="L494" i="19"/>
  <c r="L495" i="19"/>
  <c r="L496" i="19"/>
  <c r="L497" i="19"/>
  <c r="L498" i="19"/>
  <c r="L499" i="19"/>
  <c r="L500" i="19"/>
  <c r="L501" i="19"/>
  <c r="L502" i="19"/>
  <c r="L503" i="19"/>
  <c r="L504" i="19"/>
  <c r="L505" i="19"/>
  <c r="L506" i="19"/>
  <c r="L507" i="19"/>
  <c r="L508" i="19"/>
  <c r="L509" i="19"/>
  <c r="L510" i="19"/>
  <c r="L511" i="19"/>
  <c r="L512" i="19"/>
  <c r="L513" i="19"/>
  <c r="L514" i="19"/>
  <c r="L515" i="19"/>
  <c r="L516" i="19"/>
  <c r="L517" i="19"/>
  <c r="L518" i="19"/>
  <c r="L519" i="19"/>
  <c r="L520" i="19"/>
  <c r="L521" i="19"/>
  <c r="L522" i="19"/>
  <c r="L523" i="19"/>
  <c r="L524" i="19"/>
  <c r="L525" i="19"/>
  <c r="L526" i="19"/>
  <c r="L527" i="19"/>
  <c r="L528" i="19"/>
  <c r="L529" i="19"/>
  <c r="L530" i="19"/>
  <c r="L531" i="19"/>
  <c r="L532" i="19"/>
  <c r="L533" i="19"/>
  <c r="L534" i="19"/>
  <c r="L535" i="19"/>
  <c r="L536" i="19"/>
  <c r="L537" i="19"/>
  <c r="L538" i="19"/>
  <c r="L539" i="19"/>
  <c r="L540" i="19"/>
  <c r="L541" i="19"/>
  <c r="L542" i="19"/>
  <c r="L543" i="19"/>
  <c r="L544" i="19"/>
  <c r="L545" i="19"/>
  <c r="L546" i="19"/>
  <c r="L547" i="19"/>
  <c r="L548" i="19"/>
  <c r="L549" i="19"/>
  <c r="L550" i="19"/>
  <c r="L551" i="19"/>
  <c r="L552" i="19"/>
  <c r="L553" i="19"/>
  <c r="L554" i="19"/>
  <c r="L555" i="19"/>
  <c r="L556" i="19"/>
  <c r="L557" i="19"/>
  <c r="L558" i="19"/>
  <c r="L559" i="19"/>
  <c r="L560" i="19"/>
  <c r="L561" i="19"/>
  <c r="L562" i="19"/>
  <c r="L563" i="19"/>
  <c r="L564" i="19"/>
  <c r="L565" i="19"/>
  <c r="L566" i="19"/>
  <c r="L567" i="19"/>
  <c r="L568" i="19"/>
  <c r="L569" i="19"/>
  <c r="L570" i="19"/>
  <c r="L571" i="19"/>
  <c r="L572" i="19"/>
  <c r="L573" i="19"/>
  <c r="L574" i="19"/>
  <c r="L575" i="19"/>
  <c r="L576" i="19"/>
  <c r="L577" i="19"/>
  <c r="L578" i="19"/>
  <c r="L579" i="19"/>
  <c r="L580" i="19"/>
  <c r="L581" i="19"/>
  <c r="L582" i="19"/>
  <c r="O330" i="19"/>
  <c r="O331" i="19"/>
  <c r="O332" i="19"/>
  <c r="O333" i="19"/>
  <c r="O334" i="19"/>
  <c r="O335" i="19"/>
  <c r="O336" i="19"/>
  <c r="O337" i="19"/>
  <c r="O338" i="19"/>
  <c r="O339" i="19"/>
  <c r="O340" i="19"/>
  <c r="O341" i="19"/>
  <c r="O342" i="19"/>
  <c r="O343" i="19"/>
  <c r="O344" i="19"/>
  <c r="O345" i="19"/>
  <c r="O346" i="19"/>
  <c r="O347" i="19"/>
  <c r="O348" i="19"/>
  <c r="O349" i="19"/>
  <c r="O350" i="19"/>
  <c r="O351" i="19"/>
  <c r="O352" i="19"/>
  <c r="O353" i="19"/>
  <c r="O354" i="19"/>
  <c r="O355" i="19"/>
  <c r="O356" i="19"/>
  <c r="O357" i="19"/>
  <c r="O358" i="19"/>
  <c r="O359" i="19"/>
  <c r="O360" i="19"/>
  <c r="O361" i="19"/>
  <c r="O362" i="19"/>
  <c r="O363" i="19"/>
  <c r="O364" i="19"/>
  <c r="O365" i="19"/>
  <c r="O366" i="19"/>
  <c r="O367" i="19"/>
  <c r="O368" i="19"/>
  <c r="O369" i="19"/>
  <c r="O370" i="19"/>
  <c r="O371" i="19"/>
  <c r="O372" i="19"/>
  <c r="O373" i="19"/>
  <c r="O374" i="19"/>
  <c r="O375" i="19"/>
  <c r="O376" i="19"/>
  <c r="O377" i="19"/>
  <c r="O378" i="19"/>
  <c r="O379" i="19"/>
  <c r="O380" i="19"/>
  <c r="O381" i="19"/>
  <c r="O382" i="19"/>
  <c r="O383" i="19"/>
  <c r="O384" i="19"/>
  <c r="O385" i="19"/>
  <c r="O386" i="19"/>
  <c r="O387" i="19"/>
  <c r="O388" i="19"/>
  <c r="O389" i="19"/>
  <c r="O390" i="19"/>
  <c r="O391" i="19"/>
  <c r="O392" i="19"/>
  <c r="O393" i="19"/>
  <c r="O394" i="19"/>
  <c r="O395" i="19"/>
  <c r="O396" i="19"/>
  <c r="O397" i="19"/>
  <c r="O398" i="19"/>
  <c r="O399" i="19"/>
  <c r="O400" i="19"/>
  <c r="O401" i="19"/>
  <c r="O402" i="19"/>
  <c r="O403" i="19"/>
  <c r="O404" i="19"/>
  <c r="O405" i="19"/>
  <c r="O406" i="19"/>
  <c r="O407" i="19"/>
  <c r="O408" i="19"/>
  <c r="O409" i="19"/>
  <c r="O410" i="19"/>
  <c r="O411" i="19"/>
  <c r="O412" i="19"/>
  <c r="O413" i="19"/>
  <c r="O414" i="19"/>
  <c r="O415" i="19"/>
  <c r="O416" i="19"/>
  <c r="O417" i="19"/>
  <c r="O418" i="19"/>
  <c r="O419" i="19"/>
  <c r="O420" i="19"/>
  <c r="O421" i="19"/>
  <c r="O422" i="19"/>
  <c r="O423" i="19"/>
  <c r="O424" i="19"/>
  <c r="O425" i="19"/>
  <c r="O426" i="19"/>
  <c r="O427" i="19"/>
  <c r="O428" i="19"/>
  <c r="O429" i="19"/>
  <c r="O430" i="19"/>
  <c r="O431" i="19"/>
  <c r="O432" i="19"/>
  <c r="O433" i="19"/>
  <c r="O434" i="19"/>
  <c r="O435" i="19"/>
  <c r="O436" i="19"/>
  <c r="O437" i="19"/>
  <c r="O438" i="19"/>
  <c r="O439" i="19"/>
  <c r="O440" i="19"/>
  <c r="O441" i="19"/>
  <c r="O442" i="19"/>
  <c r="O443" i="19"/>
  <c r="O444" i="19"/>
  <c r="O445" i="19"/>
  <c r="O446" i="19"/>
  <c r="O447" i="19"/>
  <c r="O448" i="19"/>
  <c r="O449" i="19"/>
  <c r="O450" i="19"/>
  <c r="O451" i="19"/>
  <c r="O452" i="19"/>
  <c r="O453" i="19"/>
  <c r="O454" i="19"/>
  <c r="O455" i="19"/>
  <c r="O456" i="19"/>
  <c r="O457" i="19"/>
  <c r="O458" i="19"/>
  <c r="O459" i="19"/>
  <c r="O460" i="19"/>
  <c r="O461" i="19"/>
  <c r="O462" i="19"/>
  <c r="O463" i="19"/>
  <c r="O464" i="19"/>
  <c r="O465" i="19"/>
  <c r="O466" i="19"/>
  <c r="L330" i="19"/>
  <c r="L331" i="19"/>
  <c r="L332" i="19"/>
  <c r="L333" i="19"/>
  <c r="L334" i="19"/>
  <c r="L335" i="19"/>
  <c r="L336" i="19"/>
  <c r="L337" i="19"/>
  <c r="L338" i="19"/>
  <c r="L339" i="19"/>
  <c r="L340" i="19"/>
  <c r="L341" i="19"/>
  <c r="L342" i="19"/>
  <c r="L343" i="19"/>
  <c r="L344" i="19"/>
  <c r="L345" i="19"/>
  <c r="L346" i="19"/>
  <c r="L347" i="19"/>
  <c r="L348" i="19"/>
  <c r="L349" i="19"/>
  <c r="L350" i="19"/>
  <c r="L351" i="19"/>
  <c r="L352" i="19"/>
  <c r="L353" i="19"/>
  <c r="L354" i="19"/>
  <c r="L355" i="19"/>
  <c r="L356" i="19"/>
  <c r="L357" i="19"/>
  <c r="L358" i="19"/>
  <c r="L359" i="19"/>
  <c r="L360" i="19"/>
  <c r="L361" i="19"/>
  <c r="L362" i="19"/>
  <c r="L363" i="19"/>
  <c r="L364" i="19"/>
  <c r="L365" i="19"/>
  <c r="L366" i="19"/>
  <c r="L367" i="19"/>
  <c r="L368" i="19"/>
  <c r="L369" i="19"/>
  <c r="L370" i="19"/>
  <c r="L371" i="19"/>
  <c r="L372" i="19"/>
  <c r="L373" i="19"/>
  <c r="L374" i="19"/>
  <c r="L375" i="19"/>
  <c r="L376" i="19"/>
  <c r="L377" i="19"/>
  <c r="L378" i="19"/>
  <c r="L379" i="19"/>
  <c r="L380" i="19"/>
  <c r="L381" i="19"/>
  <c r="L382" i="19"/>
  <c r="L383" i="19"/>
  <c r="L384" i="19"/>
  <c r="L385" i="19"/>
  <c r="L386" i="19"/>
  <c r="L387" i="19"/>
  <c r="L388" i="19"/>
  <c r="L389" i="19"/>
  <c r="L390" i="19"/>
  <c r="L391" i="19"/>
  <c r="L392" i="19"/>
  <c r="L393" i="19"/>
  <c r="L394" i="19"/>
  <c r="L395" i="19"/>
  <c r="L396" i="19"/>
  <c r="L397" i="19"/>
  <c r="L398" i="19"/>
  <c r="L399" i="19"/>
  <c r="L400" i="19"/>
  <c r="L401" i="19"/>
  <c r="L402" i="19"/>
  <c r="L403" i="19"/>
  <c r="L404" i="19"/>
  <c r="L405" i="19"/>
  <c r="L406" i="19"/>
  <c r="L407" i="19"/>
  <c r="L408" i="19"/>
  <c r="L409" i="19"/>
  <c r="L410" i="19"/>
  <c r="L411" i="19"/>
  <c r="L412" i="19"/>
  <c r="L413" i="19"/>
  <c r="L414" i="19"/>
  <c r="L415" i="19"/>
  <c r="L416" i="19"/>
  <c r="L417" i="19"/>
  <c r="L418" i="19"/>
  <c r="L419" i="19"/>
  <c r="L420" i="19"/>
  <c r="L421" i="19"/>
  <c r="L422" i="19"/>
  <c r="L423" i="19"/>
  <c r="L424" i="19"/>
  <c r="L425" i="19"/>
  <c r="L426" i="19"/>
  <c r="L427" i="19"/>
  <c r="L428" i="19"/>
  <c r="L429" i="19"/>
  <c r="L430" i="19"/>
  <c r="L431" i="19"/>
  <c r="L432" i="19"/>
  <c r="L433" i="19"/>
  <c r="L434" i="19"/>
  <c r="L435" i="19"/>
  <c r="L436" i="19"/>
  <c r="L437" i="19"/>
  <c r="L438" i="19"/>
  <c r="L439" i="19"/>
  <c r="L440" i="19"/>
  <c r="L441" i="19"/>
  <c r="L442" i="19"/>
  <c r="L443" i="19"/>
  <c r="L444" i="19"/>
  <c r="L445" i="19"/>
  <c r="L446" i="19"/>
  <c r="L447" i="19"/>
  <c r="L448" i="19"/>
  <c r="L449" i="19"/>
  <c r="L450" i="19"/>
  <c r="L451" i="19"/>
  <c r="L452" i="19"/>
  <c r="L453" i="19"/>
  <c r="L454" i="19"/>
  <c r="L455" i="19"/>
  <c r="L456" i="19"/>
  <c r="L457" i="19"/>
  <c r="L458" i="19"/>
  <c r="L459" i="19"/>
  <c r="L460" i="19"/>
  <c r="L461" i="19"/>
  <c r="L462" i="19"/>
  <c r="L463" i="19"/>
  <c r="L464" i="19"/>
  <c r="L465" i="19"/>
  <c r="L466" i="19"/>
  <c r="A21" i="20"/>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B10" i="20"/>
  <c r="B7" i="20"/>
  <c r="O11" i="19"/>
  <c r="O12" i="19"/>
  <c r="O13" i="19"/>
  <c r="O14" i="19"/>
  <c r="O15" i="19"/>
  <c r="O16" i="19"/>
  <c r="O17" i="19"/>
  <c r="O18" i="19"/>
  <c r="O19" i="19"/>
  <c r="O20" i="19"/>
  <c r="O21" i="19"/>
  <c r="O22" i="19"/>
  <c r="O23" i="19"/>
  <c r="O24" i="19"/>
  <c r="O25" i="19"/>
  <c r="O26" i="19"/>
  <c r="O27" i="19"/>
  <c r="O28" i="19"/>
  <c r="O29" i="19"/>
  <c r="O30" i="19"/>
  <c r="O31" i="19"/>
  <c r="O32" i="19"/>
  <c r="O33" i="19"/>
  <c r="O34" i="19"/>
  <c r="O35" i="19"/>
  <c r="O36" i="19"/>
  <c r="O37" i="19"/>
  <c r="O38" i="19"/>
  <c r="O39" i="19"/>
  <c r="O40" i="19"/>
  <c r="O41" i="19"/>
  <c r="O42" i="19"/>
  <c r="O43" i="19"/>
  <c r="O44" i="19"/>
  <c r="O45" i="19"/>
  <c r="O46" i="19"/>
  <c r="O47" i="19"/>
  <c r="O48" i="19"/>
  <c r="O49" i="19"/>
  <c r="O50" i="19"/>
  <c r="O51" i="19"/>
  <c r="O52" i="19"/>
  <c r="O53" i="19"/>
  <c r="O54" i="19"/>
  <c r="O55" i="19"/>
  <c r="O56" i="19"/>
  <c r="O57" i="19"/>
  <c r="O58" i="19"/>
  <c r="O59" i="19"/>
  <c r="O60" i="19"/>
  <c r="O61" i="19"/>
  <c r="O62" i="19"/>
  <c r="O63" i="19"/>
  <c r="O64" i="19"/>
  <c r="O65" i="19"/>
  <c r="O66" i="19"/>
  <c r="O67" i="19"/>
  <c r="O68" i="19"/>
  <c r="O69" i="19"/>
  <c r="O70" i="19"/>
  <c r="O71" i="19"/>
  <c r="O72" i="19"/>
  <c r="O73" i="19"/>
  <c r="O74" i="19"/>
  <c r="O75" i="19"/>
  <c r="O76" i="19"/>
  <c r="O77" i="19"/>
  <c r="O78" i="19"/>
  <c r="O79" i="19"/>
  <c r="O80" i="19"/>
  <c r="O81" i="19"/>
  <c r="O82" i="19"/>
  <c r="O83" i="19"/>
  <c r="O84" i="19"/>
  <c r="O85" i="19"/>
  <c r="O86" i="19"/>
  <c r="O87" i="19"/>
  <c r="O88" i="19"/>
  <c r="O89" i="19"/>
  <c r="O90" i="19"/>
  <c r="O91" i="19"/>
  <c r="O92" i="19"/>
  <c r="O93" i="19"/>
  <c r="O94" i="19"/>
  <c r="O95" i="19"/>
  <c r="O96" i="19"/>
  <c r="O97" i="19"/>
  <c r="O98" i="19"/>
  <c r="O99" i="19"/>
  <c r="O100" i="19"/>
  <c r="O101" i="19"/>
  <c r="O102" i="19"/>
  <c r="O103" i="19"/>
  <c r="O104" i="19"/>
  <c r="O105" i="19"/>
  <c r="O106" i="19"/>
  <c r="O107" i="19"/>
  <c r="O108" i="19"/>
  <c r="O109" i="19"/>
  <c r="O110" i="19"/>
  <c r="O111" i="19"/>
  <c r="O112" i="19"/>
  <c r="O113" i="19"/>
  <c r="O114" i="19"/>
  <c r="O115" i="19"/>
  <c r="O116" i="19"/>
  <c r="O117" i="19"/>
  <c r="O118" i="19"/>
  <c r="O119" i="19"/>
  <c r="O120" i="19"/>
  <c r="O121" i="19"/>
  <c r="O122" i="19"/>
  <c r="O123" i="19"/>
  <c r="O124" i="19"/>
  <c r="O125" i="19"/>
  <c r="O126" i="19"/>
  <c r="O127" i="19"/>
  <c r="O128" i="19"/>
  <c r="O129" i="19"/>
  <c r="O130" i="19"/>
  <c r="O131" i="19"/>
  <c r="O132" i="19"/>
  <c r="O133" i="19"/>
  <c r="O134" i="19"/>
  <c r="O135" i="19"/>
  <c r="O136" i="19"/>
  <c r="O137" i="19"/>
  <c r="O138" i="19"/>
  <c r="O139" i="19"/>
  <c r="O140" i="19"/>
  <c r="O141" i="19"/>
  <c r="O142" i="19"/>
  <c r="O143" i="19"/>
  <c r="O144" i="19"/>
  <c r="O145" i="19"/>
  <c r="O146" i="19"/>
  <c r="O147" i="19"/>
  <c r="O148" i="19"/>
  <c r="O149" i="19"/>
  <c r="O150" i="19"/>
  <c r="O151" i="19"/>
  <c r="O152" i="19"/>
  <c r="O153" i="19"/>
  <c r="O154" i="19"/>
  <c r="O155" i="19"/>
  <c r="O156" i="19"/>
  <c r="O157" i="19"/>
  <c r="O158" i="19"/>
  <c r="O159" i="19"/>
  <c r="O160" i="19"/>
  <c r="O161" i="19"/>
  <c r="O162" i="19"/>
  <c r="O163" i="19"/>
  <c r="O164" i="19"/>
  <c r="O165" i="19"/>
  <c r="O166" i="19"/>
  <c r="O167" i="19"/>
  <c r="O168" i="19"/>
  <c r="O169" i="19"/>
  <c r="O170" i="19"/>
  <c r="O171" i="19"/>
  <c r="O172" i="19"/>
  <c r="O173" i="19"/>
  <c r="O174" i="19"/>
  <c r="O175" i="19"/>
  <c r="O176" i="19"/>
  <c r="O177" i="19"/>
  <c r="O178" i="19"/>
  <c r="O179" i="19"/>
  <c r="O180" i="19"/>
  <c r="O181" i="19"/>
  <c r="O182" i="19"/>
  <c r="O183" i="19"/>
  <c r="O184" i="19"/>
  <c r="O185" i="19"/>
  <c r="O186" i="19"/>
  <c r="O187" i="19"/>
  <c r="O188" i="19"/>
  <c r="O189" i="19"/>
  <c r="O190" i="19"/>
  <c r="O191" i="19"/>
  <c r="O192" i="19"/>
  <c r="O193" i="19"/>
  <c r="O194" i="19"/>
  <c r="O195" i="19"/>
  <c r="O196" i="19"/>
  <c r="O197" i="19"/>
  <c r="O198" i="19"/>
  <c r="O199" i="19"/>
  <c r="O200" i="19"/>
  <c r="O201" i="19"/>
  <c r="O202" i="19"/>
  <c r="O203" i="19"/>
  <c r="O204" i="19"/>
  <c r="O205" i="19"/>
  <c r="O206" i="19"/>
  <c r="O207" i="19"/>
  <c r="O208" i="19"/>
  <c r="O209" i="19"/>
  <c r="O210" i="19"/>
  <c r="O211" i="19"/>
  <c r="O212" i="19"/>
  <c r="O213" i="19"/>
  <c r="O214" i="19"/>
  <c r="O215" i="19"/>
  <c r="O216" i="19"/>
  <c r="O217" i="19"/>
  <c r="O218" i="19"/>
  <c r="O219" i="19"/>
  <c r="O220" i="19"/>
  <c r="O221" i="19"/>
  <c r="O222" i="19"/>
  <c r="O223" i="19"/>
  <c r="O224" i="19"/>
  <c r="O225" i="19"/>
  <c r="O226" i="19"/>
  <c r="O227" i="19"/>
  <c r="O228" i="19"/>
  <c r="O229" i="19"/>
  <c r="O230" i="19"/>
  <c r="O231" i="19"/>
  <c r="O232" i="19"/>
  <c r="O233" i="19"/>
  <c r="O234" i="19"/>
  <c r="O235" i="19"/>
  <c r="O236" i="19"/>
  <c r="O237" i="19"/>
  <c r="O238" i="19"/>
  <c r="O239" i="19"/>
  <c r="O240" i="19"/>
  <c r="O241" i="19"/>
  <c r="O242" i="19"/>
  <c r="O243" i="19"/>
  <c r="O244" i="19"/>
  <c r="O245" i="19"/>
  <c r="O246" i="19"/>
  <c r="O247" i="19"/>
  <c r="O248" i="19"/>
  <c r="O249" i="19"/>
  <c r="O250" i="19"/>
  <c r="O251" i="19"/>
  <c r="O252" i="19"/>
  <c r="O253" i="19"/>
  <c r="O254" i="19"/>
  <c r="O255" i="19"/>
  <c r="O256" i="19"/>
  <c r="O257" i="19"/>
  <c r="O258" i="19"/>
  <c r="O259" i="19"/>
  <c r="O260" i="19"/>
  <c r="O261" i="19"/>
  <c r="O262" i="19"/>
  <c r="O263" i="19"/>
  <c r="O264" i="19"/>
  <c r="O265" i="19"/>
  <c r="O266" i="19"/>
  <c r="O267" i="19"/>
  <c r="O268" i="19"/>
  <c r="O269" i="19"/>
  <c r="O270" i="19"/>
  <c r="O271" i="19"/>
  <c r="O272" i="19"/>
  <c r="O273" i="19"/>
  <c r="O274" i="19"/>
  <c r="O275" i="19"/>
  <c r="O276" i="19"/>
  <c r="O277" i="19"/>
  <c r="O278" i="19"/>
  <c r="O279" i="19"/>
  <c r="O280" i="19"/>
  <c r="O281" i="19"/>
  <c r="O282" i="19"/>
  <c r="O283" i="19"/>
  <c r="O284" i="19"/>
  <c r="O285" i="19"/>
  <c r="O286" i="19"/>
  <c r="O287" i="19"/>
  <c r="O288" i="19"/>
  <c r="O289" i="19"/>
  <c r="O290" i="19"/>
  <c r="O291" i="19"/>
  <c r="O292" i="19"/>
  <c r="O293" i="19"/>
  <c r="O294" i="19"/>
  <c r="O295" i="19"/>
  <c r="O296" i="19"/>
  <c r="O297" i="19"/>
  <c r="O298" i="19"/>
  <c r="O299" i="19"/>
  <c r="O300" i="19"/>
  <c r="O301" i="19"/>
  <c r="O302" i="19"/>
  <c r="O303" i="19"/>
  <c r="O304" i="19"/>
  <c r="O305" i="19"/>
  <c r="O306" i="19"/>
  <c r="O307" i="19"/>
  <c r="O308" i="19"/>
  <c r="O309" i="19"/>
  <c r="O310" i="19"/>
  <c r="O311" i="19"/>
  <c r="O312" i="19"/>
  <c r="O313" i="19"/>
  <c r="O314" i="19"/>
  <c r="O315" i="19"/>
  <c r="O316" i="19"/>
  <c r="O317" i="19"/>
  <c r="O318" i="19"/>
  <c r="O319" i="19"/>
  <c r="O320" i="19"/>
  <c r="O321" i="19"/>
  <c r="O322" i="19"/>
  <c r="O323" i="19"/>
  <c r="O324" i="19"/>
  <c r="O325" i="19"/>
  <c r="O326" i="19"/>
  <c r="O327" i="19"/>
  <c r="O328" i="19"/>
  <c r="O329"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7" i="19"/>
  <c r="L78" i="19"/>
  <c r="L79" i="19"/>
  <c r="L80" i="19"/>
  <c r="L81" i="19"/>
  <c r="L82" i="19"/>
  <c r="L83" i="19"/>
  <c r="L84" i="19"/>
  <c r="L85" i="19"/>
  <c r="L86" i="19"/>
  <c r="L87" i="19"/>
  <c r="L88" i="19"/>
  <c r="L89" i="19"/>
  <c r="L90" i="19"/>
  <c r="L91" i="19"/>
  <c r="L92" i="19"/>
  <c r="L93" i="19"/>
  <c r="L94" i="19"/>
  <c r="L95" i="19"/>
  <c r="L96" i="19"/>
  <c r="L97" i="19"/>
  <c r="L98" i="19"/>
  <c r="L99" i="19"/>
  <c r="L100" i="19"/>
  <c r="L101" i="19"/>
  <c r="L102" i="19"/>
  <c r="L103" i="19"/>
  <c r="L104" i="19"/>
  <c r="L105" i="19"/>
  <c r="L106" i="19"/>
  <c r="L107" i="19"/>
  <c r="L108" i="19"/>
  <c r="L109" i="19"/>
  <c r="L110" i="19"/>
  <c r="L111" i="19"/>
  <c r="L112" i="19"/>
  <c r="L113" i="19"/>
  <c r="L114" i="19"/>
  <c r="L115" i="19"/>
  <c r="L116" i="19"/>
  <c r="L117" i="19"/>
  <c r="L118" i="19"/>
  <c r="L119" i="19"/>
  <c r="L120" i="19"/>
  <c r="L121" i="19"/>
  <c r="L122" i="19"/>
  <c r="L123" i="19"/>
  <c r="L124" i="19"/>
  <c r="L125" i="19"/>
  <c r="L126" i="19"/>
  <c r="L127" i="19"/>
  <c r="L128" i="19"/>
  <c r="L129" i="19"/>
  <c r="L130" i="19"/>
  <c r="L131" i="19"/>
  <c r="L132" i="19"/>
  <c r="L133" i="19"/>
  <c r="L134" i="19"/>
  <c r="L13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6" i="19"/>
  <c r="L237" i="19"/>
  <c r="L238" i="19"/>
  <c r="L239" i="19"/>
  <c r="L240" i="19"/>
  <c r="L241" i="19"/>
  <c r="L242" i="19"/>
  <c r="L243" i="19"/>
  <c r="L244" i="19"/>
  <c r="L245" i="19"/>
  <c r="L246" i="19"/>
  <c r="L247" i="19"/>
  <c r="L248" i="19"/>
  <c r="L249" i="19"/>
  <c r="L250" i="19"/>
  <c r="L251" i="19"/>
  <c r="L252" i="19"/>
  <c r="L253" i="19"/>
  <c r="L254" i="19"/>
  <c r="L255" i="19"/>
  <c r="L256" i="19"/>
  <c r="L257" i="19"/>
  <c r="L258" i="19"/>
  <c r="L259" i="19"/>
  <c r="L260" i="19"/>
  <c r="L261" i="19"/>
  <c r="L262" i="19"/>
  <c r="L263" i="19"/>
  <c r="L264" i="19"/>
  <c r="L265" i="19"/>
  <c r="L266" i="19"/>
  <c r="L267" i="19"/>
  <c r="L268" i="19"/>
  <c r="L269" i="19"/>
  <c r="L270" i="19"/>
  <c r="L271" i="19"/>
  <c r="L272" i="19"/>
  <c r="L273" i="19"/>
  <c r="L274" i="19"/>
  <c r="L275" i="19"/>
  <c r="L276" i="19"/>
  <c r="L277" i="19"/>
  <c r="L278" i="19"/>
  <c r="L279" i="19"/>
  <c r="L280" i="19"/>
  <c r="L281" i="19"/>
  <c r="L282" i="19"/>
  <c r="L283" i="19"/>
  <c r="L284" i="19"/>
  <c r="L285" i="19"/>
  <c r="L286" i="19"/>
  <c r="L287" i="19"/>
  <c r="L288" i="19"/>
  <c r="L289" i="19"/>
  <c r="L290" i="19"/>
  <c r="L291" i="19"/>
  <c r="L292" i="19"/>
  <c r="L293" i="19"/>
  <c r="L294" i="19"/>
  <c r="L295" i="19"/>
  <c r="L296" i="19"/>
  <c r="L297" i="19"/>
  <c r="L298" i="19"/>
  <c r="L299" i="19"/>
  <c r="L300" i="19"/>
  <c r="L301" i="19"/>
  <c r="L302" i="19"/>
  <c r="L303" i="19"/>
  <c r="L304" i="19"/>
  <c r="L305" i="19"/>
  <c r="L306" i="19"/>
  <c r="L307" i="19"/>
  <c r="L308" i="19"/>
  <c r="L309" i="19"/>
  <c r="L310" i="19"/>
  <c r="L311" i="19"/>
  <c r="L312" i="19"/>
  <c r="L313" i="19"/>
  <c r="L314" i="19"/>
  <c r="L315" i="19"/>
  <c r="L316" i="19"/>
  <c r="L317" i="19"/>
  <c r="L318" i="19"/>
  <c r="L319" i="19"/>
  <c r="L320" i="19"/>
  <c r="L321" i="19"/>
  <c r="L322" i="19"/>
  <c r="L323" i="19"/>
  <c r="L324" i="19"/>
  <c r="L325" i="19"/>
  <c r="L326" i="19"/>
  <c r="L327" i="19"/>
  <c r="L328" i="19"/>
  <c r="L329" i="19"/>
  <c r="O10" i="19"/>
  <c r="L10" i="19"/>
  <c r="A21" i="18"/>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B10" i="18"/>
  <c r="B7" i="18"/>
  <c r="E22" i="3"/>
  <c r="C21" i="2"/>
  <c r="E30" i="11"/>
  <c r="G30" i="11" s="1"/>
  <c r="G31" i="11" s="1"/>
  <c r="C15" i="2" s="1"/>
  <c r="F15" i="2" s="1"/>
  <c r="O10" i="15"/>
  <c r="G29" i="11"/>
  <c r="G28" i="11"/>
  <c r="G27" i="11"/>
  <c r="G26" i="11"/>
  <c r="G25" i="11"/>
  <c r="G24" i="11"/>
  <c r="G23" i="11"/>
  <c r="G22" i="11"/>
  <c r="G21" i="11"/>
  <c r="G20" i="11"/>
  <c r="G19" i="11"/>
  <c r="B7" i="11"/>
  <c r="B7" i="5"/>
  <c r="B7" i="4"/>
  <c r="B7" i="3"/>
  <c r="B7" i="2"/>
  <c r="A41" i="1"/>
  <c r="A42" i="1" s="1"/>
  <c r="A43" i="1" s="1"/>
  <c r="A44" i="1" s="1"/>
  <c r="A45" i="1" s="1"/>
  <c r="A46" i="1" s="1"/>
  <c r="A47" i="1" s="1"/>
  <c r="A48" i="1" s="1"/>
  <c r="A49" i="1" s="1"/>
  <c r="C62" i="16"/>
  <c r="B3" i="16"/>
  <c r="A20" i="11"/>
  <c r="A21" i="11"/>
  <c r="A22" i="11" s="1"/>
  <c r="A23" i="11" s="1"/>
  <c r="A24" i="11" s="1"/>
  <c r="A25" i="11" s="1"/>
  <c r="A26" i="11" s="1"/>
  <c r="A27" i="11" s="1"/>
  <c r="A28" i="11" s="1"/>
  <c r="A29" i="11" s="1"/>
  <c r="A21" i="4"/>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E15" i="3"/>
  <c r="D11" i="16"/>
  <c r="D10" i="16"/>
  <c r="D9" i="16"/>
  <c r="L69" i="18" s="1"/>
  <c r="N69" i="18" s="1"/>
  <c r="C10" i="1"/>
  <c r="H10" i="20" s="1"/>
  <c r="C9" i="1"/>
  <c r="H9" i="20" s="1"/>
  <c r="C9" i="3"/>
  <c r="C8" i="1"/>
  <c r="H8" i="20" s="1"/>
  <c r="B10" i="1"/>
  <c r="B10" i="5"/>
  <c r="B9" i="1"/>
  <c r="B9" i="20" s="1"/>
  <c r="B8" i="1"/>
  <c r="B8" i="20" s="1"/>
  <c r="B8" i="11"/>
  <c r="D57" i="16"/>
  <c r="D49" i="16"/>
  <c r="B57" i="16"/>
  <c r="B49" i="16"/>
  <c r="B47" i="16"/>
  <c r="D56" i="16"/>
  <c r="B56" i="16"/>
  <c r="B54" i="16"/>
  <c r="B52" i="16"/>
  <c r="B50" i="16"/>
  <c r="B48" i="16"/>
  <c r="B46" i="16"/>
  <c r="D50" i="16"/>
  <c r="D48" i="16"/>
  <c r="D47" i="16"/>
  <c r="D46" i="16"/>
  <c r="C11" i="16"/>
  <c r="C10" i="16"/>
  <c r="C9" i="16"/>
  <c r="B11" i="16"/>
  <c r="B24" i="16" s="1"/>
  <c r="B39" i="16" s="1"/>
  <c r="B10" i="16"/>
  <c r="B22" i="16"/>
  <c r="B37" i="16"/>
  <c r="B9" i="16"/>
  <c r="B16" i="16"/>
  <c r="B31" i="16" s="1"/>
  <c r="C9" i="11"/>
  <c r="C9" i="5"/>
  <c r="B53" i="16"/>
  <c r="B51" i="16"/>
  <c r="B55" i="16"/>
  <c r="D52" i="16"/>
  <c r="D53" i="16"/>
  <c r="D51" i="16"/>
  <c r="D55" i="16"/>
  <c r="D54" i="16"/>
  <c r="C18" i="2"/>
  <c r="F18" i="2"/>
  <c r="C19" i="2"/>
  <c r="F19" i="2" s="1"/>
  <c r="C35" i="16"/>
  <c r="B13" i="1"/>
  <c r="C12" i="1"/>
  <c r="H10" i="4"/>
  <c r="C10" i="5"/>
  <c r="H9" i="4"/>
  <c r="B9" i="2"/>
  <c r="B10" i="11"/>
  <c r="B10" i="4"/>
  <c r="B10" i="2"/>
  <c r="B10" i="3"/>
  <c r="C9" i="2"/>
  <c r="B9" i="4"/>
  <c r="B8" i="3"/>
  <c r="B8" i="4"/>
  <c r="B8" i="2"/>
  <c r="B9" i="5"/>
  <c r="B8" i="5"/>
  <c r="B9" i="3"/>
  <c r="C10" i="11"/>
  <c r="C36" i="16"/>
  <c r="C34" i="16"/>
  <c r="D17" i="3"/>
  <c r="C31" i="16"/>
  <c r="C10" i="2"/>
  <c r="C17" i="3"/>
  <c r="E17" i="3" s="1"/>
  <c r="C33" i="16"/>
  <c r="C37" i="16"/>
  <c r="C10" i="3"/>
  <c r="C32" i="16"/>
  <c r="C8" i="11"/>
  <c r="C8" i="5"/>
  <c r="C39" i="16"/>
  <c r="C8" i="3"/>
  <c r="C41" i="16"/>
  <c r="C40" i="16"/>
  <c r="C63" i="16"/>
  <c r="C8" i="2"/>
  <c r="C38" i="16"/>
  <c r="B13" i="2"/>
  <c r="E31" i="11"/>
  <c r="F31" i="11"/>
  <c r="E16" i="3" l="1"/>
  <c r="C16" i="2"/>
  <c r="F16" i="2" s="1"/>
  <c r="H8" i="4"/>
  <c r="H9" i="18"/>
  <c r="L61" i="18"/>
  <c r="N61" i="18" s="1"/>
  <c r="L53" i="18"/>
  <c r="N53" i="18" s="1"/>
  <c r="L45" i="18"/>
  <c r="N45" i="18" s="1"/>
  <c r="L37" i="18"/>
  <c r="N37" i="18" s="1"/>
  <c r="L29" i="18"/>
  <c r="N29" i="18" s="1"/>
  <c r="L21" i="18"/>
  <c r="N21" i="18" s="1"/>
  <c r="L64" i="20"/>
  <c r="N64" i="20" s="1"/>
  <c r="L56" i="20"/>
  <c r="N56" i="20" s="1"/>
  <c r="L48" i="20"/>
  <c r="N48" i="20" s="1"/>
  <c r="L40" i="20"/>
  <c r="N40" i="20" s="1"/>
  <c r="L32" i="20"/>
  <c r="N32" i="20" s="1"/>
  <c r="L24" i="20"/>
  <c r="N24" i="20" s="1"/>
  <c r="L67" i="4"/>
  <c r="N67" i="4" s="1"/>
  <c r="L59" i="4"/>
  <c r="N59" i="4" s="1"/>
  <c r="L51" i="4"/>
  <c r="N51" i="4" s="1"/>
  <c r="L43" i="4"/>
  <c r="N43" i="4" s="1"/>
  <c r="L35" i="4"/>
  <c r="N35" i="4" s="1"/>
  <c r="L27" i="4"/>
  <c r="N27" i="4" s="1"/>
  <c r="L23" i="20"/>
  <c r="N23" i="20" s="1"/>
  <c r="L66" i="4"/>
  <c r="N66" i="4" s="1"/>
  <c r="L58" i="4"/>
  <c r="N58" i="4" s="1"/>
  <c r="L50" i="4"/>
  <c r="N50" i="4" s="1"/>
  <c r="L42" i="4"/>
  <c r="N42" i="4" s="1"/>
  <c r="L34" i="4"/>
  <c r="N34" i="4" s="1"/>
  <c r="L26" i="4"/>
  <c r="N26" i="4" s="1"/>
  <c r="H10" i="18"/>
  <c r="L67" i="18"/>
  <c r="N67" i="18" s="1"/>
  <c r="L59" i="18"/>
  <c r="N59" i="18" s="1"/>
  <c r="L51" i="18"/>
  <c r="N51" i="18" s="1"/>
  <c r="L43" i="18"/>
  <c r="N43" i="18" s="1"/>
  <c r="L35" i="18"/>
  <c r="N35" i="18" s="1"/>
  <c r="L27" i="18"/>
  <c r="N27" i="18" s="1"/>
  <c r="L62" i="20"/>
  <c r="N62" i="20" s="1"/>
  <c r="L54" i="20"/>
  <c r="N54" i="20" s="1"/>
  <c r="L46" i="20"/>
  <c r="N46" i="20" s="1"/>
  <c r="L38" i="20"/>
  <c r="N38" i="20" s="1"/>
  <c r="L30" i="20"/>
  <c r="N30" i="20" s="1"/>
  <c r="L22" i="20"/>
  <c r="N22" i="20" s="1"/>
  <c r="L65" i="4"/>
  <c r="N65" i="4" s="1"/>
  <c r="L57" i="4"/>
  <c r="N57" i="4" s="1"/>
  <c r="L49" i="4"/>
  <c r="N49" i="4" s="1"/>
  <c r="L41" i="4"/>
  <c r="N41" i="4" s="1"/>
  <c r="L33" i="4"/>
  <c r="N33" i="4" s="1"/>
  <c r="L25" i="4"/>
  <c r="N25" i="4" s="1"/>
  <c r="L66" i="18"/>
  <c r="N66" i="18" s="1"/>
  <c r="L58" i="18"/>
  <c r="N58" i="18" s="1"/>
  <c r="L50" i="18"/>
  <c r="N50" i="18" s="1"/>
  <c r="L42" i="18"/>
  <c r="N42" i="18" s="1"/>
  <c r="L34" i="18"/>
  <c r="N34" i="18" s="1"/>
  <c r="L26" i="18"/>
  <c r="N26" i="18" s="1"/>
  <c r="L69" i="20"/>
  <c r="N69" i="20" s="1"/>
  <c r="L61" i="20"/>
  <c r="N61" i="20" s="1"/>
  <c r="L53" i="20"/>
  <c r="N53" i="20" s="1"/>
  <c r="L45" i="20"/>
  <c r="N45" i="20" s="1"/>
  <c r="L37" i="20"/>
  <c r="N37" i="20" s="1"/>
  <c r="L29" i="20"/>
  <c r="N29" i="20" s="1"/>
  <c r="L21" i="20"/>
  <c r="N21" i="20" s="1"/>
  <c r="L64" i="4"/>
  <c r="N64" i="4" s="1"/>
  <c r="L56" i="4"/>
  <c r="N56" i="4" s="1"/>
  <c r="L48" i="4"/>
  <c r="N48" i="4" s="1"/>
  <c r="L40" i="4"/>
  <c r="N40" i="4" s="1"/>
  <c r="L32" i="4"/>
  <c r="N32" i="4" s="1"/>
  <c r="L24" i="4"/>
  <c r="N24" i="4" s="1"/>
  <c r="B9" i="11"/>
  <c r="L65" i="18"/>
  <c r="N65" i="18" s="1"/>
  <c r="L57" i="18"/>
  <c r="N57" i="18" s="1"/>
  <c r="L49" i="18"/>
  <c r="N49" i="18" s="1"/>
  <c r="L41" i="18"/>
  <c r="N41" i="18" s="1"/>
  <c r="L33" i="18"/>
  <c r="N33" i="18" s="1"/>
  <c r="L25" i="18"/>
  <c r="N25" i="18" s="1"/>
  <c r="L68" i="20"/>
  <c r="N68" i="20" s="1"/>
  <c r="L60" i="20"/>
  <c r="N60" i="20" s="1"/>
  <c r="L52" i="20"/>
  <c r="N52" i="20" s="1"/>
  <c r="L44" i="20"/>
  <c r="N44" i="20" s="1"/>
  <c r="L36" i="20"/>
  <c r="N36" i="20" s="1"/>
  <c r="L28" i="20"/>
  <c r="N28" i="20" s="1"/>
  <c r="L20" i="20"/>
  <c r="N20" i="20" s="1"/>
  <c r="L63" i="4"/>
  <c r="N63" i="4" s="1"/>
  <c r="L55" i="4"/>
  <c r="N55" i="4" s="1"/>
  <c r="L47" i="4"/>
  <c r="N47" i="4" s="1"/>
  <c r="L39" i="4"/>
  <c r="N39" i="4" s="1"/>
  <c r="L31" i="4"/>
  <c r="N31" i="4" s="1"/>
  <c r="L23" i="4"/>
  <c r="N23" i="4" s="1"/>
  <c r="B8" i="18"/>
  <c r="L64" i="18"/>
  <c r="N64" i="18" s="1"/>
  <c r="L56" i="18"/>
  <c r="N56" i="18" s="1"/>
  <c r="L48" i="18"/>
  <c r="N48" i="18" s="1"/>
  <c r="L40" i="18"/>
  <c r="N40" i="18" s="1"/>
  <c r="L32" i="18"/>
  <c r="N32" i="18" s="1"/>
  <c r="L24" i="18"/>
  <c r="N24" i="18" s="1"/>
  <c r="L67" i="20"/>
  <c r="N67" i="20" s="1"/>
  <c r="L59" i="20"/>
  <c r="N59" i="20" s="1"/>
  <c r="L51" i="20"/>
  <c r="N51" i="20" s="1"/>
  <c r="L43" i="20"/>
  <c r="N43" i="20" s="1"/>
  <c r="L35" i="20"/>
  <c r="N35" i="20" s="1"/>
  <c r="L27" i="20"/>
  <c r="N27" i="20" s="1"/>
  <c r="L62" i="4"/>
  <c r="N62" i="4" s="1"/>
  <c r="L54" i="4"/>
  <c r="N54" i="4" s="1"/>
  <c r="L46" i="4"/>
  <c r="N46" i="4" s="1"/>
  <c r="L38" i="4"/>
  <c r="N38" i="4" s="1"/>
  <c r="L30" i="4"/>
  <c r="N30" i="4" s="1"/>
  <c r="L22" i="4"/>
  <c r="N22" i="4" s="1"/>
  <c r="H8" i="18"/>
  <c r="L63" i="18"/>
  <c r="N63" i="18" s="1"/>
  <c r="L55" i="18"/>
  <c r="N55" i="18" s="1"/>
  <c r="L47" i="18"/>
  <c r="N47" i="18" s="1"/>
  <c r="L39" i="18"/>
  <c r="N39" i="18" s="1"/>
  <c r="L31" i="18"/>
  <c r="N31" i="18" s="1"/>
  <c r="L23" i="18"/>
  <c r="N23" i="18" s="1"/>
  <c r="L66" i="20"/>
  <c r="N66" i="20" s="1"/>
  <c r="L58" i="20"/>
  <c r="N58" i="20" s="1"/>
  <c r="L50" i="20"/>
  <c r="N50" i="20" s="1"/>
  <c r="L42" i="20"/>
  <c r="N42" i="20" s="1"/>
  <c r="L34" i="20"/>
  <c r="N34" i="20" s="1"/>
  <c r="L26" i="20"/>
  <c r="N26" i="20" s="1"/>
  <c r="L69" i="4"/>
  <c r="N69" i="4" s="1"/>
  <c r="L61" i="4"/>
  <c r="N61" i="4" s="1"/>
  <c r="L53" i="4"/>
  <c r="N53" i="4" s="1"/>
  <c r="L45" i="4"/>
  <c r="N45" i="4" s="1"/>
  <c r="L37" i="4"/>
  <c r="N37" i="4" s="1"/>
  <c r="L29" i="4"/>
  <c r="N29" i="4" s="1"/>
  <c r="L21" i="4"/>
  <c r="N21" i="4" s="1"/>
  <c r="B9" i="18"/>
  <c r="L62" i="18"/>
  <c r="N62" i="18" s="1"/>
  <c r="L54" i="18"/>
  <c r="N54" i="18" s="1"/>
  <c r="L46" i="18"/>
  <c r="N46" i="18" s="1"/>
  <c r="L38" i="18"/>
  <c r="N38" i="18" s="1"/>
  <c r="L30" i="18"/>
  <c r="N30" i="18" s="1"/>
  <c r="L22" i="18"/>
  <c r="N22" i="18" s="1"/>
  <c r="L65" i="20"/>
  <c r="N65" i="20" s="1"/>
  <c r="L57" i="20"/>
  <c r="N57" i="20" s="1"/>
  <c r="L49" i="20"/>
  <c r="N49" i="20" s="1"/>
  <c r="L41" i="20"/>
  <c r="N41" i="20" s="1"/>
  <c r="L33" i="20"/>
  <c r="N33" i="20" s="1"/>
  <c r="L25" i="20"/>
  <c r="N25" i="20" s="1"/>
  <c r="L68" i="4"/>
  <c r="N68" i="4" s="1"/>
  <c r="L60" i="4"/>
  <c r="N60" i="4" s="1"/>
  <c r="L52" i="4"/>
  <c r="N52" i="4" s="1"/>
  <c r="L44" i="4"/>
  <c r="N44" i="4" s="1"/>
  <c r="L36" i="4"/>
  <c r="N36" i="4" s="1"/>
  <c r="L28" i="4"/>
  <c r="N28" i="4" s="1"/>
  <c r="L20" i="4"/>
  <c r="N20" i="4" s="1"/>
  <c r="N20" i="18"/>
  <c r="L70" i="18" l="1"/>
  <c r="N70" i="18" s="1"/>
  <c r="N71" i="18" s="1"/>
  <c r="H15" i="18" s="1"/>
  <c r="L70" i="4"/>
  <c r="N70" i="4" s="1"/>
  <c r="N71" i="4" s="1"/>
  <c r="H15" i="4" s="1"/>
  <c r="L70" i="20"/>
  <c r="N70" i="20" s="1"/>
  <c r="N71" i="20" s="1"/>
  <c r="H15" i="20" s="1"/>
  <c r="C17" i="2" l="1"/>
  <c r="C20" i="2" s="1"/>
  <c r="C22" i="2" s="1"/>
  <c r="R10" i="15" s="1"/>
  <c r="F17" i="2" l="1"/>
</calcChain>
</file>

<file path=xl/sharedStrings.xml><?xml version="1.0" encoding="utf-8"?>
<sst xmlns="http://schemas.openxmlformats.org/spreadsheetml/2006/main" count="2419" uniqueCount="1029">
  <si>
    <t>E-mail address</t>
  </si>
  <si>
    <t>Office phone number</t>
  </si>
  <si>
    <t>Mobile phone number</t>
  </si>
  <si>
    <t>Description</t>
  </si>
  <si>
    <t>ABC</t>
  </si>
  <si>
    <t>Heading of the table</t>
  </si>
  <si>
    <t>Formula or pre-filled data</t>
  </si>
  <si>
    <t>Total compensation (SAR)</t>
  </si>
  <si>
    <t>Local Content Target</t>
  </si>
  <si>
    <t>Above SAR 400 million</t>
  </si>
  <si>
    <t>Below SAR 400 million</t>
  </si>
  <si>
    <t>Main address</t>
  </si>
  <si>
    <t>Full name</t>
  </si>
  <si>
    <t>ID</t>
  </si>
  <si>
    <t>Local Content Periodic Report</t>
  </si>
  <si>
    <t>Local Content Final Report</t>
  </si>
  <si>
    <t>Local Content Supplementary Report</t>
  </si>
  <si>
    <t>Description of business activities</t>
  </si>
  <si>
    <t>Notes</t>
  </si>
  <si>
    <t>Local Content Baseline Report</t>
  </si>
  <si>
    <t>Brief description of business activities</t>
  </si>
  <si>
    <t>Title and function</t>
  </si>
  <si>
    <t>1.0 Template information</t>
  </si>
  <si>
    <t>No relevant Contract</t>
  </si>
  <si>
    <t>Selection for drop down</t>
  </si>
  <si>
    <t>Combined scenario</t>
  </si>
  <si>
    <t>Label in Template</t>
  </si>
  <si>
    <t>2.0 Template information</t>
  </si>
  <si>
    <t>Value to KSA from Saudi training expenditure</t>
  </si>
  <si>
    <t>Value to KSA from labor expenditure</t>
  </si>
  <si>
    <t>Value to KSA from depreciation expenditure</t>
  </si>
  <si>
    <t>Total Local Content contribution</t>
  </si>
  <si>
    <t>Local Content Score (%)</t>
  </si>
  <si>
    <t>Section 2: Evaluation of Local Content</t>
  </si>
  <si>
    <t>3.0 Template information</t>
  </si>
  <si>
    <t>Contribution to Local Content (%)</t>
  </si>
  <si>
    <t>Contribution to Local Content (SAR)</t>
  </si>
  <si>
    <t>Section 4: Goods and Services</t>
  </si>
  <si>
    <t>4.0 Template information</t>
  </si>
  <si>
    <t>Section 5: Capacity Building</t>
  </si>
  <si>
    <t>5.0 Template information</t>
  </si>
  <si>
    <t>5.1 Saudi training</t>
  </si>
  <si>
    <t>5.2 KSA Supplier development</t>
  </si>
  <si>
    <t>Section 6: Depreciation</t>
  </si>
  <si>
    <t>Application selected</t>
  </si>
  <si>
    <t>Application type</t>
  </si>
  <si>
    <t>Overview of applications</t>
  </si>
  <si>
    <t>Local Content Entity Scorecard</t>
  </si>
  <si>
    <t>6.0 Template information</t>
  </si>
  <si>
    <t>Local Content contribution (SAR)</t>
  </si>
  <si>
    <t>YES</t>
  </si>
  <si>
    <t>NO</t>
  </si>
  <si>
    <t>Other (please give examples)</t>
  </si>
  <si>
    <t>Other (please describe)</t>
  </si>
  <si>
    <t>Office furniture, desks, cubicles, office chairs</t>
  </si>
  <si>
    <t xml:space="preserve">Section 2. Evaluation </t>
  </si>
  <si>
    <t>Section 1. General Information</t>
  </si>
  <si>
    <t>Section 3. Labor</t>
  </si>
  <si>
    <t>Section 4. Goods &amp; Services</t>
  </si>
  <si>
    <t>Section 5. Capacity Building</t>
  </si>
  <si>
    <t>Section 6. Depreciation</t>
  </si>
  <si>
    <t>KSA registration number</t>
  </si>
  <si>
    <t>Job position</t>
  </si>
  <si>
    <t>Evaluation criteria</t>
  </si>
  <si>
    <t>Depreciation (SAR)</t>
  </si>
  <si>
    <t>Local Content 
Score (%)</t>
  </si>
  <si>
    <t>Appendix B: Template Administration</t>
  </si>
  <si>
    <t>Provision of data on the Entity submitting the Template and any Contract associated with the Template</t>
  </si>
  <si>
    <t>Provision of data on the Entity's relevant expenditure on the procurement of Goods and Services</t>
  </si>
  <si>
    <t>Provision of data on the Entity's relevant expenditure on depreciation</t>
  </si>
  <si>
    <t>Not applicable</t>
  </si>
  <si>
    <t>Report values for Contract-related operations from Contract start to the end of the Contract</t>
  </si>
  <si>
    <t>Entity</t>
  </si>
  <si>
    <t>Contract</t>
  </si>
  <si>
    <t>GOODS - Foreign</t>
  </si>
  <si>
    <t>SERVICES - Foreign</t>
  </si>
  <si>
    <t>Product</t>
  </si>
  <si>
    <t>Selected 
Score (%)</t>
  </si>
  <si>
    <t>Total expenditure (SAR)</t>
  </si>
  <si>
    <t>Remaining expenditure (SAR)</t>
  </si>
  <si>
    <t>Supplier</t>
  </si>
  <si>
    <t>Foreign Supplier</t>
  </si>
  <si>
    <t>In-Kingdom Goods producer</t>
  </si>
  <si>
    <t>In-Kingdom Service provider</t>
  </si>
  <si>
    <t>In-Kingdom Goods distributor</t>
  </si>
  <si>
    <t>Type options</t>
  </si>
  <si>
    <t>Supplier options</t>
  </si>
  <si>
    <t>Report general information about the application of this Template</t>
  </si>
  <si>
    <t>Report general information about the contact person responsible for the submission of this Template</t>
  </si>
  <si>
    <t>Report general information about the Entity submitting this Template</t>
  </si>
  <si>
    <t>Report general information about the subsidiaries, affiliates, divisions, joint ventures, etc. consolidated in this Template</t>
  </si>
  <si>
    <r>
      <t xml:space="preserve">The </t>
    </r>
    <r>
      <rPr>
        <b/>
        <sz val="11"/>
        <rFont val="Calibri"/>
        <family val="2"/>
      </rPr>
      <t xml:space="preserve">Local Content Template </t>
    </r>
    <r>
      <rPr>
        <sz val="11"/>
        <rFont val="Calibri"/>
        <family val="2"/>
      </rPr>
      <t xml:space="preserve">is provided by the </t>
    </r>
    <r>
      <rPr>
        <b/>
        <sz val="11"/>
        <rFont val="Calibri"/>
        <family val="2"/>
      </rPr>
      <t xml:space="preserve">Local Content and Private Sector Development Unit (LCPSD) </t>
    </r>
    <r>
      <rPr>
        <sz val="11"/>
        <rFont val="Calibri"/>
        <family val="2"/>
      </rPr>
      <t>to allow Entities to measure their contribution to Local Content. This Template provides a unified tool for reporting  Local Content as part of Government Procurement and throughout the KSA private sector. Detailed explanations of the inputs required and the calculations performed in this Template are available in the Rules to Support Local Content on the Local Content Portal. Before filling out the Template, its application should be defined in the table above along three dimensions: (A) The report, which this Template should constitute; (B) the level of operations, at which this Template should measure Local Content; (C) the value of the Contract, for which this Template should be submitted.</t>
    </r>
  </si>
  <si>
    <t>Data to be filled by the Entity</t>
  </si>
  <si>
    <t>Heading of the column or row</t>
  </si>
  <si>
    <t>Appendix A. Sector Local Content Scores</t>
  </si>
  <si>
    <t>Provision of data on the Entity's relevant expenditure on KSA capacity building (e.g., Saudi training, KSA capital expenditure)</t>
  </si>
  <si>
    <t>Overview of Local Content Scores defined for specific Goods and Service sectors</t>
  </si>
  <si>
    <t>Application</t>
  </si>
  <si>
    <t>Overview</t>
  </si>
  <si>
    <t>Contents</t>
  </si>
  <si>
    <t>Format</t>
  </si>
  <si>
    <t>Value to KSA from Goods and Services expenditure</t>
  </si>
  <si>
    <t>Value to KSA from Supplier development expenditure</t>
  </si>
  <si>
    <t>Provision of data on the Entity's relevant expenditure on labor compensation and the Entity's relevant headcount</t>
  </si>
  <si>
    <t>Section 3: Headcount and Compensation</t>
  </si>
  <si>
    <t xml:space="preserve">Brief description of Product or primary 
Goods/ Services procured from Supplier </t>
  </si>
  <si>
    <t>Sector of Product or primary Goods/ 
Services procured from Supplier</t>
  </si>
  <si>
    <t>The procurement of all education activities (e.g., professional training, language education)</t>
  </si>
  <si>
    <t>The procurement of locally produced raw materials produced in agriculture, forestry &amp; fishing; all processed materials from these sectors should be categorized as manufacturing</t>
  </si>
  <si>
    <t>The procurement of locally produced raw materials extracted by the mining industry (e.g., coal, metal ores)</t>
  </si>
  <si>
    <t>The procurement of locally produced food, beverage and tobacco products</t>
  </si>
  <si>
    <t>Sector</t>
  </si>
  <si>
    <t>Full list of possible applications for this Template</t>
  </si>
  <si>
    <t>B.0 Selected application</t>
  </si>
  <si>
    <t>B.1 Possible application</t>
  </si>
  <si>
    <t>Application chosen for this Template</t>
  </si>
  <si>
    <t>Full list of applications for this Template consistent with already selected options for application</t>
  </si>
  <si>
    <t>B.3 Labels per application</t>
  </si>
  <si>
    <t>Full list of possible labels applied throughout the Template depending on its application</t>
  </si>
  <si>
    <t>B.4 Menu for Goods and Service types</t>
  </si>
  <si>
    <t>B.2 Menu for application</t>
  </si>
  <si>
    <t>B.5 Menu for score types</t>
  </si>
  <si>
    <t>List of types for reporting Goods and Services consistent with the chosen application of this Template</t>
  </si>
  <si>
    <t>List of Local Content Scores to evaluate expenditures on Goods and Services</t>
  </si>
  <si>
    <t>A.1 List of Sector Local Content Scores</t>
  </si>
  <si>
    <t>Main results</t>
  </si>
  <si>
    <t>Total depreciation (SAR)</t>
  </si>
  <si>
    <t>Report values for Contract-related operations from Contract start to the end of the last full Financial Year of the Contract</t>
  </si>
  <si>
    <t>Report Contract-related data from Contract start to the middle of the Financial Year (unaudited) or the end of the previous Financial Year (audited)</t>
  </si>
  <si>
    <t>Report Entity-related data for the first 6 months of the current Financial Year (unaudited) or the previous Financial Year (audited)</t>
  </si>
  <si>
    <t>Estimate future values for Contract-related operations from Contract start to the end of the last full Financial Year of the Contract</t>
  </si>
  <si>
    <t>General information on Sector Local Content Scores</t>
  </si>
  <si>
    <t>Level of operations reported in this Template</t>
  </si>
  <si>
    <t>Type of Local Content report related to this Template</t>
  </si>
  <si>
    <t>Type of Contract related to this Template</t>
  </si>
  <si>
    <t>Section 1: General Information</t>
  </si>
  <si>
    <t>The procurement of construction Services (e.g., contracting; the procurement of pure construction materials, without the construction service, is categorized under Goods sectors)</t>
  </si>
  <si>
    <t>The procurement of all financial Services (e.g., banking, funds management); this category also includes the procurement of insurance and pension Services</t>
  </si>
  <si>
    <t>The procurement of all Services related to healthcare (the procurement of healthcare equipment and pharmaceuticals is categorized under Goods sectors)</t>
  </si>
  <si>
    <t>The procurement of Services not categorized elsewhere (e.g., recreation activities, household activities)</t>
  </si>
  <si>
    <t>The procurement of Services produced by government bodies</t>
  </si>
  <si>
    <t>The procurement of Services from foreign Service providers, i.e. entities without legal registration in KSA (direct Service imports)</t>
  </si>
  <si>
    <t>The procurement of any kind of Goods from KSA Suppliers who do not produce these Goods; instead, distributors/ traders import and distribute these Goods</t>
  </si>
  <si>
    <t>The procurement of Goods from foreign producers, i.e. entities without legal registration in KSA (direct Goods imports)</t>
  </si>
  <si>
    <t>SERVICES - KSA Construction</t>
  </si>
  <si>
    <t>SERVICES - KSA Education</t>
  </si>
  <si>
    <t>SERVICES - KSA Finance and Insurance</t>
  </si>
  <si>
    <t>SERVICES - KSA Healthcare</t>
  </si>
  <si>
    <t>SERVICES - KSA Other Services</t>
  </si>
  <si>
    <t>SERVICES - KSA Public Administration and Defence</t>
  </si>
  <si>
    <t>SERVICES - KSA Transport and Logistics</t>
  </si>
  <si>
    <t>GOODS - KSA Agriculture, Forestry and Fishing</t>
  </si>
  <si>
    <t>GOODS - KSA Machinery and Equipment</t>
  </si>
  <si>
    <t>GOODS - KSA Mining</t>
  </si>
  <si>
    <t>GOODS - KSA Other Manufacturing</t>
  </si>
  <si>
    <t>GOODS - KSA Food and Beverage</t>
  </si>
  <si>
    <t>GOODS - KSA Agent or Distributor</t>
  </si>
  <si>
    <t>Estimate future values for the Entity's In-Kingdom Operations for the last full Financial Year of the Contract</t>
  </si>
  <si>
    <t>Report values for the Entity's In-Kingdom Operations during the last full Financial Year before Contract start</t>
  </si>
  <si>
    <t>Report values for the Entity's In-Kingdom Operations during the last full Financial Year of the Contract</t>
  </si>
  <si>
    <t>Report values for the Entity's In-Kingdom Operations during the last 12 months of the Contract</t>
  </si>
  <si>
    <t>Report values for the Entity's In-Kingdom Operations during the previous Financial Year</t>
  </si>
  <si>
    <t>6.1 Depreciation of Productive Assets</t>
  </si>
  <si>
    <t>6.2 Depreciation of Productive Assets by Productive Asset class</t>
  </si>
  <si>
    <t>Productive Asset class</t>
  </si>
  <si>
    <t>Examples of Productive Assets in Productive Asset class</t>
  </si>
  <si>
    <t>Back to Overview page</t>
  </si>
  <si>
    <t>SERVICES - KSA Industrial Services</t>
  </si>
  <si>
    <t xml:space="preserve">The procurement of testing, inspection, certification, calibration, preventive maintenance, blasting, painting, coating and galvanizing services  </t>
  </si>
  <si>
    <t>SERVICES - KSA Security Services</t>
  </si>
  <si>
    <t>The procurement of security services including guard and patrol services and armored car services</t>
  </si>
  <si>
    <t>The procurement of consulting, engineering, accounting and legal services</t>
  </si>
  <si>
    <t>SERVICES - KSA Real Estate</t>
  </si>
  <si>
    <t>The procurement of real estate services</t>
  </si>
  <si>
    <t>SERVICES - KSA Onshore Drilling</t>
  </si>
  <si>
    <t>The procurement of onshore drilling services</t>
  </si>
  <si>
    <t>SERVICES - KSA Offshore Drilling</t>
  </si>
  <si>
    <t>The procurement of offshore drilling services</t>
  </si>
  <si>
    <t xml:space="preserve">SERVICES - KSA Facility Rental </t>
  </si>
  <si>
    <t>Rental of office buildings, compounds, warehouses, etc. Short term accommodation in hotels and furnished apartments is not included</t>
  </si>
  <si>
    <t xml:space="preserve">SERVICES - KSA Cars, Trucks and Equipment Rental </t>
  </si>
  <si>
    <t>SERVICES - Foreign Service Agent</t>
  </si>
  <si>
    <t xml:space="preserve">The procurement of foreign service through local agents. This sector includes travel agencies  </t>
  </si>
  <si>
    <t>GOODS - KSA Chemical Blending</t>
  </si>
  <si>
    <t>The procurement of locally produced chemicals where the raw material is imported. This sector includes paint manufacturers</t>
  </si>
  <si>
    <t>The procurement of locally produced machinery and equipment</t>
  </si>
  <si>
    <t>GOODS - KSA Electrical Materials</t>
  </si>
  <si>
    <t xml:space="preserve">The procurement of locally produced electrical materials including switch gears, junction boxes, trays, conduits, fixtures and other electrical materials </t>
  </si>
  <si>
    <t>GOODS - KSA Static Equipment</t>
  </si>
  <si>
    <t>GOODS - KSA Cement and Gypsum</t>
  </si>
  <si>
    <t>The procurement of locally produced  cement, concrete and gypsum</t>
  </si>
  <si>
    <t>The procurement of locally produced paper products, wood products, furniture, secondary raw material, textiles, pharmaceuticals and other industries</t>
  </si>
  <si>
    <t>GOODS - KSA Recyclers</t>
  </si>
  <si>
    <t>The procurement of locally recycled metal scrap, paper, plastic and rubber</t>
  </si>
  <si>
    <t xml:space="preserve">KSA High LC Companies </t>
  </si>
  <si>
    <t xml:space="preserve">The total of labor force of the entity, including both women and men </t>
  </si>
  <si>
    <t>SERVICES - KSA local Professional Services</t>
  </si>
  <si>
    <t>The procurement of goods or services from the following companies : Aramco, Sabic, SEC, Maaden, STC, Zain, Mobily, SAR, SADARA, Marafiq, NWC and SWCC</t>
  </si>
  <si>
    <r>
      <t>Full name</t>
    </r>
    <r>
      <rPr>
        <b/>
        <vertAlign val="superscript"/>
        <sz val="11"/>
        <color indexed="8"/>
        <rFont val="Calibri"/>
        <family val="2"/>
      </rPr>
      <t>1</t>
    </r>
  </si>
  <si>
    <r>
      <t>KSA registration number</t>
    </r>
    <r>
      <rPr>
        <b/>
        <vertAlign val="superscript"/>
        <sz val="11"/>
        <color indexed="8"/>
        <rFont val="Calibri"/>
        <family val="2"/>
      </rPr>
      <t>2</t>
    </r>
  </si>
  <si>
    <r>
      <t>End of previous Financial Year (MM.DD.YYYY)</t>
    </r>
    <r>
      <rPr>
        <b/>
        <vertAlign val="superscript"/>
        <sz val="11"/>
        <color indexed="8"/>
        <rFont val="Calibri"/>
        <family val="2"/>
      </rPr>
      <t>3</t>
    </r>
  </si>
  <si>
    <r>
      <t>Brief description of Local Content achievements
and initiatives</t>
    </r>
    <r>
      <rPr>
        <b/>
        <vertAlign val="superscript"/>
        <sz val="11"/>
        <color indexed="8"/>
        <rFont val="Calibri"/>
        <family val="2"/>
      </rPr>
      <t>4</t>
    </r>
  </si>
  <si>
    <r>
      <t>2.1 Local Content Score</t>
    </r>
    <r>
      <rPr>
        <b/>
        <vertAlign val="superscript"/>
        <sz val="16"/>
        <color indexed="9"/>
        <rFont val="Calibri"/>
        <family val="2"/>
      </rPr>
      <t>1</t>
    </r>
  </si>
  <si>
    <r>
      <t>3.1 Compensation of Entity employees</t>
    </r>
    <r>
      <rPr>
        <b/>
        <vertAlign val="superscript"/>
        <sz val="16"/>
        <color indexed="9"/>
        <rFont val="Calibri"/>
        <family val="2"/>
      </rPr>
      <t>1</t>
    </r>
  </si>
  <si>
    <r>
      <t>Compensation</t>
    </r>
    <r>
      <rPr>
        <b/>
        <vertAlign val="superscript"/>
        <sz val="11"/>
        <color indexed="8"/>
        <rFont val="Calibri"/>
        <family val="2"/>
      </rPr>
      <t>2</t>
    </r>
    <r>
      <rPr>
        <b/>
        <sz val="11"/>
        <color indexed="8"/>
        <rFont val="Calibri"/>
        <family val="2"/>
      </rPr>
      <t xml:space="preserve"> of Saudi employees (SAR)</t>
    </r>
    <r>
      <rPr>
        <b/>
        <vertAlign val="superscript"/>
        <sz val="11"/>
        <color indexed="8"/>
        <rFont val="Calibri"/>
        <family val="2"/>
      </rPr>
      <t>3</t>
    </r>
  </si>
  <si>
    <r>
      <t>Compensation</t>
    </r>
    <r>
      <rPr>
        <b/>
        <vertAlign val="superscript"/>
        <sz val="11"/>
        <color indexed="8"/>
        <rFont val="Calibri"/>
        <family val="2"/>
      </rPr>
      <t>2</t>
    </r>
    <r>
      <rPr>
        <b/>
        <sz val="11"/>
        <color indexed="8"/>
        <rFont val="Calibri"/>
        <family val="2"/>
      </rPr>
      <t xml:space="preserve"> of foreign employees (SAR)</t>
    </r>
  </si>
  <si>
    <r>
      <t>Total compensation</t>
    </r>
    <r>
      <rPr>
        <b/>
        <vertAlign val="superscript"/>
        <sz val="11"/>
        <color indexed="8"/>
        <rFont val="Calibri"/>
        <family val="2"/>
      </rPr>
      <t>2</t>
    </r>
    <r>
      <rPr>
        <b/>
        <sz val="11"/>
        <color indexed="8"/>
        <rFont val="Calibri"/>
        <family val="2"/>
      </rPr>
      <t xml:space="preserve">
(SAR)</t>
    </r>
  </si>
  <si>
    <r>
      <t>4.1 Expenditure on Goods and Services</t>
    </r>
    <r>
      <rPr>
        <b/>
        <vertAlign val="superscript"/>
        <sz val="16"/>
        <color indexed="9"/>
        <rFont val="Calibri"/>
        <family val="2"/>
      </rPr>
      <t>1</t>
    </r>
  </si>
  <si>
    <r>
      <t>Expenditure on the training of Saudis (SAR)</t>
    </r>
    <r>
      <rPr>
        <b/>
        <vertAlign val="superscript"/>
        <sz val="11"/>
        <color indexed="8"/>
        <rFont val="Calibri"/>
        <family val="2"/>
      </rPr>
      <t>1</t>
    </r>
  </si>
  <si>
    <r>
      <t>Expenditure on KSA Supplier development (SAR)</t>
    </r>
    <r>
      <rPr>
        <b/>
        <vertAlign val="superscript"/>
        <sz val="11"/>
        <color indexed="8"/>
        <rFont val="Calibri"/>
        <family val="2"/>
      </rPr>
      <t>2</t>
    </r>
  </si>
  <si>
    <t>3.Identify the end date of the financial year of the entity.</t>
  </si>
  <si>
    <t>1.For entities with more than one activity, Please mention the entity that operates in the same contract domain; All information on the entity must then be entered at the level of implementing entity.</t>
  </si>
  <si>
    <t>4.Local Cotent, is the total spend in the kingdom of saudi arabia in saudi components within labor goods services assets and tecnology.</t>
  </si>
  <si>
    <t xml:space="preserve">2.Salaries, wages, allowances, housing allowances, transfers, etc., except for training costs and foreign staff identified as employees without a Saudi identity
</t>
  </si>
  <si>
    <t>The procurement of Services for short-term accommodation</t>
  </si>
  <si>
    <t>The procurement of transport and logistics services from locally based service providers. This sector includes shipping, transportation, cargo services and Saudi based airlines (including freight forward)</t>
  </si>
  <si>
    <t xml:space="preserve">GOODS - KSA Steel Rebar Manufacturing </t>
  </si>
  <si>
    <t>Rental of Cars, Trucks and Equipment including power generation equipment (including manpower services)</t>
  </si>
  <si>
    <t>The procurement of locally produced steel rebar</t>
  </si>
  <si>
    <t>The procurement of information and telecommunication Services (e.g., Information service activities, computer programming, broadcasting, telecommunications)</t>
  </si>
  <si>
    <t>Total depreciation from Foreign Assets</t>
  </si>
  <si>
    <t xml:space="preserve">Total depreciation </t>
  </si>
  <si>
    <t>Construction equipment, mobile cranes, Trucks, vans, cars, trailers, fork lifts</t>
  </si>
  <si>
    <t>Lathes, milling machines, grinders, rolling mills, welders, tooling, Support equipment, Test, Process, Specialty equipment</t>
  </si>
  <si>
    <t>Water treatment/ heating, air conditioning, major electrical components, Site improvements, utilities, fencing, paving, grading, concrete, infrastructure</t>
  </si>
  <si>
    <t>manufactured in KSA - Furniture and Fixtures</t>
  </si>
  <si>
    <t>manufactured in KSA - Vehicles</t>
  </si>
  <si>
    <t>SERVICES - KSA Food and Beverages</t>
  </si>
  <si>
    <t>SERVICES - KSA Accommodation</t>
  </si>
  <si>
    <t>SERVICES - KSA local representative of Foreign professional service provider</t>
  </si>
  <si>
    <t>SERVICES - KSA Man Power Supply</t>
  </si>
  <si>
    <t>The procurement of Services for food and beverages (e.g. Restaurants, catering; the purchase of ready-made food &amp; beverage products is not included)</t>
  </si>
  <si>
    <t>The procurement of consulting, engineering, accounting and legal services provided by a local representative of foreign professional service provider</t>
  </si>
  <si>
    <t>The procurement of manufacturing of computer&amp; electronic components, communication equipment, maintenance of computer and telecommunication equipment (agents/resellers are not considered)</t>
  </si>
  <si>
    <t xml:space="preserve">The procurement of locally produced static equipment such as tanks, pressure vessels and valves (control valves excluded) and steel manufacturers and structural  </t>
  </si>
  <si>
    <r>
      <t>Manufactured in-Kingdom</t>
    </r>
    <r>
      <rPr>
        <b/>
        <vertAlign val="superscript"/>
        <sz val="11"/>
        <color indexed="8"/>
        <rFont val="Calibri"/>
        <family val="2"/>
      </rPr>
      <t>1</t>
    </r>
  </si>
  <si>
    <t>SERVICES - KSA Mining</t>
  </si>
  <si>
    <t>manufactured in KSA - Machinery and Equipment</t>
  </si>
  <si>
    <t>Building and Land Improvements*</t>
  </si>
  <si>
    <t>The procurement of Services for Mining</t>
  </si>
  <si>
    <t>SERVICES - IT &amp; Telecom Services</t>
  </si>
  <si>
    <t>GOODS - KSA Chemicals &amp; Oil and Gas</t>
  </si>
  <si>
    <t>The procurement of locally produced chemicals, plastics, manufactured chemical Goods, and Oil &amp; Gas product (e.g. Rubber).</t>
  </si>
  <si>
    <t>SERVICES/GOODS - KSA IT &amp; Telecom Manufacturing</t>
  </si>
  <si>
    <t>Local Content Template</t>
  </si>
  <si>
    <t>Local Content Contract Scorecard</t>
  </si>
  <si>
    <t>All contracts</t>
  </si>
  <si>
    <t xml:space="preserve">Calculation of the Local Content Score and evaluation of additional criteria for Contracts </t>
  </si>
  <si>
    <t>1.1 Contract information</t>
  </si>
  <si>
    <t>Full name of procuring Entity</t>
  </si>
  <si>
    <t>Contract identification number</t>
  </si>
  <si>
    <t>Start of the Contract (DD.MM.YYYY)</t>
  </si>
  <si>
    <t>End of the Contract (DD.MM.YYYY)</t>
  </si>
  <si>
    <t>Bid value (SAR)</t>
  </si>
  <si>
    <t>2.Please enter a registration number, if not available, the contractor must enter "N / A" to indicate that it does not exist in Saudi.</t>
  </si>
  <si>
    <t>Bid Value</t>
  </si>
  <si>
    <t>1.The actual contribution value shows the actual value in SAR of the local content contributed in this contract only</t>
  </si>
  <si>
    <t>Report values for the Entity's In-Kingdom Operations during this contract</t>
  </si>
  <si>
    <t>3.Saudi means any person who holds Saudi nationality.</t>
  </si>
  <si>
    <t>1. The wages of Saudi employees and foreigners in the workforce of the entity in the Kingdom for this contract;
 this includes additional employment. Excludes the trainees' remuneration as measured in the main performance indicator "Training and Development"</t>
  </si>
  <si>
    <t>2.The actual value contributed in the Kingdom's economy of the total spend of the entity on goods and services for this contract.</t>
  </si>
  <si>
    <t>1.Includes the  expected expenditure on goods and services for this contract with all suppliers, this includes contractors who are dealt with.</t>
  </si>
  <si>
    <t>Total Goods and Services expenditure (SAR)</t>
  </si>
  <si>
    <r>
      <t>Contribution to Local Content from Goods and Services expenditure (SAR)</t>
    </r>
    <r>
      <rPr>
        <b/>
        <vertAlign val="superscript"/>
        <sz val="11"/>
        <color indexed="8"/>
        <rFont val="Calibri"/>
        <family val="2"/>
      </rPr>
      <t>2</t>
    </r>
  </si>
  <si>
    <t>3.List the major suppliers arranged in descending order until 70% of the total expenditure is covered.</t>
  </si>
  <si>
    <r>
      <t>4.2 Detailed expenditure on Goods and Services</t>
    </r>
    <r>
      <rPr>
        <b/>
        <vertAlign val="superscript"/>
        <sz val="16"/>
        <color indexed="9"/>
        <rFont val="Calibri"/>
        <family val="2"/>
      </rPr>
      <t>3</t>
    </r>
  </si>
  <si>
    <t>4. Enter the supplier registration number in Saudi Arabia if available or its license number in Saudi Arabia; if not available, enter "N/A" to indicate that the supplier does not exist in Saudi Arabia.</t>
  </si>
  <si>
    <t>5.Individual suppliers must provide the score of the entity's local content for the last fiscal year, And if the supplier does not have a known percentage of the local content, enter th local contnet score supplier sector</t>
  </si>
  <si>
    <t>6.Total expenditure refers to the total value of the entity's purchases of the supplier in this contract</t>
  </si>
  <si>
    <t>2.Expenditures on the development of suppliers who have a Saudi registration number or license number in Saudi Arabia for this contract</t>
  </si>
  <si>
    <t>*All depreciataion related to this category is considered 100% local content as long as they are used in this contract and localed in KSA.</t>
  </si>
  <si>
    <t>1.The national product means any product manufactured by a factory in the Kingdom or supplied by a supplier located within the Kingdom</t>
  </si>
  <si>
    <t>1.2 Contact person</t>
  </si>
  <si>
    <t>1.3 Entity information</t>
  </si>
  <si>
    <t>1.4 Consolidated subsidiaries</t>
  </si>
  <si>
    <r>
      <t>KSA registration number</t>
    </r>
    <r>
      <rPr>
        <b/>
        <vertAlign val="superscript"/>
        <sz val="11"/>
        <color indexed="8"/>
        <rFont val="Calibri"/>
        <family val="2"/>
      </rPr>
      <t>4</t>
    </r>
  </si>
  <si>
    <r>
      <t>Audited 
Score (%)</t>
    </r>
    <r>
      <rPr>
        <b/>
        <vertAlign val="superscript"/>
        <sz val="11"/>
        <color indexed="8"/>
        <rFont val="Calibri"/>
        <family val="2"/>
      </rPr>
      <t>5</t>
    </r>
  </si>
  <si>
    <r>
      <t>Sector 
Score (%)</t>
    </r>
    <r>
      <rPr>
        <b/>
        <vertAlign val="superscript"/>
        <sz val="11"/>
        <color indexed="8"/>
        <rFont val="Calibri"/>
        <family val="2"/>
      </rPr>
      <t>5</t>
    </r>
  </si>
  <si>
    <r>
      <t>Total expenditure (SAR)</t>
    </r>
    <r>
      <rPr>
        <b/>
        <vertAlign val="superscript"/>
        <sz val="11"/>
        <color indexed="8"/>
        <rFont val="Calibri"/>
        <family val="2"/>
      </rPr>
      <t>6</t>
    </r>
  </si>
  <si>
    <t xml:space="preserve">1.Expenditure on the training of employees within the labor force who have a Saudi nationality for this contract;
This includes the cost of trainees and scholarships;Please be careful not to repeat the count with other key performance indicators
</t>
  </si>
  <si>
    <t>percentage of Contribution to the total bid</t>
  </si>
  <si>
    <t>Contact us: bena@se.com.sa</t>
  </si>
  <si>
    <t>3.2 Number of Entity employees</t>
  </si>
  <si>
    <t>Report value for number of  employees working during contract</t>
  </si>
  <si>
    <t xml:space="preserve"> Employees</t>
  </si>
  <si>
    <t>Number of Saudi employees</t>
  </si>
  <si>
    <t xml:space="preserve">Number of foreign employees </t>
  </si>
  <si>
    <t>Total number of employees</t>
  </si>
  <si>
    <t>Number of employees</t>
  </si>
  <si>
    <t>Saudi Electricity Company</t>
  </si>
  <si>
    <t>Abdullah Hamdi Alsulami</t>
  </si>
  <si>
    <t>Chief Operations Officer</t>
  </si>
  <si>
    <t xml:space="preserve">abdullah.alsulami@nesma.com </t>
  </si>
  <si>
    <t>011-4633100</t>
  </si>
  <si>
    <t>00966 - 500127057</t>
  </si>
  <si>
    <t>Nesma Infrastructure &amp; Technology Co. Ltd</t>
  </si>
  <si>
    <t xml:space="preserve">Canary Center, Dhabab Street, Riyadh </t>
  </si>
  <si>
    <t>31.12.2021</t>
  </si>
  <si>
    <t>Nesma Infrastructure &amp; Technology (NI&amp;T) is an EPC contracting company in the field of energy and communication infrastructure in addition of having an Energy Services Company (ESCO) license for the Saudi Energy Efficiency Center (SEEC).</t>
  </si>
  <si>
    <t xml:space="preserve">RFX NO. 4000070986 CONSTRUCTION OF AL-HADA, 132/13.8kV SUBSTATION # 8246 IN RIYADH </t>
  </si>
  <si>
    <t>Jafurah</t>
  </si>
  <si>
    <t>KSP</t>
  </si>
  <si>
    <t>Aindar</t>
  </si>
  <si>
    <t>Period</t>
  </si>
  <si>
    <t>Local content score %</t>
  </si>
  <si>
    <t>Sharafiya</t>
  </si>
  <si>
    <t>Buhaiyrat</t>
  </si>
  <si>
    <t>Hamdaniyah</t>
  </si>
  <si>
    <t>Copper tape</t>
  </si>
  <si>
    <t>Earthing material</t>
  </si>
  <si>
    <t>Tools</t>
  </si>
  <si>
    <t>Office</t>
  </si>
  <si>
    <t>Murjan</t>
  </si>
  <si>
    <t>JEC</t>
  </si>
  <si>
    <t>ZATCA</t>
  </si>
  <si>
    <t>Diriyah 8171</t>
  </si>
  <si>
    <t>Diriyah 8242</t>
  </si>
  <si>
    <t>Diriyah 8241</t>
  </si>
  <si>
    <t>Diriyah 8243</t>
  </si>
  <si>
    <t>Haram-3</t>
  </si>
  <si>
    <t>Supply of Diesel</t>
  </si>
  <si>
    <t>Cable tray CO</t>
  </si>
  <si>
    <t>Soil Investigation</t>
  </si>
  <si>
    <t>Bare copper conductor</t>
  </si>
  <si>
    <t>NGHA</t>
  </si>
  <si>
    <t>NEOM</t>
  </si>
  <si>
    <t>Dammam Port</t>
  </si>
  <si>
    <t>Furniture</t>
  </si>
  <si>
    <t>Supply of commoscope</t>
  </si>
  <si>
    <t>Supply of laptops</t>
  </si>
  <si>
    <t>S.NO</t>
  </si>
  <si>
    <t>PO#</t>
  </si>
  <si>
    <t>Supplier Audited 
Score (%)</t>
  </si>
  <si>
    <t>Sector 
Score (%)</t>
  </si>
  <si>
    <t>Local Content contribution Value  (SAR)</t>
  </si>
  <si>
    <t>Y2024 PO Contribution
(SAR)</t>
  </si>
  <si>
    <t>Y2025 PO Contribution
(SAR)</t>
  </si>
  <si>
    <t>Y2026 PO Contribution
(SAR)</t>
  </si>
  <si>
    <t>Y2024 LC Contribution
(SAR)</t>
  </si>
  <si>
    <t>Y2025 LC Contribution
(SAR)</t>
  </si>
  <si>
    <t>Y2026 LC Contribution
(SAR)</t>
  </si>
  <si>
    <t>Rastanura</t>
  </si>
  <si>
    <t>Jafura</t>
  </si>
  <si>
    <t>TARSHED</t>
  </si>
  <si>
    <t>Power transformer</t>
  </si>
  <si>
    <t>TPI SIS</t>
  </si>
  <si>
    <t>Cable tray</t>
  </si>
  <si>
    <t>Fuel supply</t>
  </si>
  <si>
    <t>Engineering Design Services</t>
  </si>
  <si>
    <t>Neom Mountain</t>
  </si>
  <si>
    <t>Sharfiyah</t>
  </si>
  <si>
    <t>Taiba West</t>
  </si>
  <si>
    <t>MOI</t>
  </si>
  <si>
    <t>Supply of materials</t>
  </si>
  <si>
    <t>KFFA</t>
  </si>
  <si>
    <t>Civil works</t>
  </si>
  <si>
    <t>MV termination kit</t>
  </si>
  <si>
    <t>Excavation work</t>
  </si>
  <si>
    <t>Buhayrat</t>
  </si>
  <si>
    <t>Safety material</t>
  </si>
  <si>
    <t>Cyber security</t>
  </si>
  <si>
    <t>Site Moblization</t>
  </si>
  <si>
    <t>Waly Alahad</t>
  </si>
  <si>
    <t xml:space="preserve">Asir Modon 2 SS </t>
  </si>
  <si>
    <t>Auxiliary transformer</t>
  </si>
  <si>
    <t>AC &amp; DC Panels</t>
  </si>
  <si>
    <t>Design and Engineering Services</t>
  </si>
  <si>
    <t>Hamdaniya</t>
  </si>
  <si>
    <t>Supply of IT reqirment</t>
  </si>
  <si>
    <t>Hafar Al Batin</t>
  </si>
  <si>
    <t>ACDC panels</t>
  </si>
  <si>
    <t>16 projects</t>
  </si>
  <si>
    <t>Office furnitures</t>
  </si>
  <si>
    <t>Acs</t>
  </si>
  <si>
    <t>TPI Surge Arrestor</t>
  </si>
  <si>
    <t>Link Boxes</t>
  </si>
  <si>
    <t>NIC</t>
  </si>
  <si>
    <t>IT</t>
  </si>
  <si>
    <t>Hamdaniyah SS</t>
  </si>
  <si>
    <t>PSS-A, PSS-B OHTL</t>
  </si>
  <si>
    <t>DC system</t>
  </si>
  <si>
    <t>NIC North &amp; NIC EV-2 SS</t>
  </si>
  <si>
    <t>Al Murjan SS</t>
  </si>
  <si>
    <t>JAFURA</t>
  </si>
  <si>
    <t>supply of printers</t>
  </si>
  <si>
    <t>North Thuqbah</t>
  </si>
  <si>
    <t>Abu ma’an</t>
  </si>
  <si>
    <t>Qalah</t>
  </si>
  <si>
    <t>PDS</t>
  </si>
  <si>
    <t>Site Offices with facilities</t>
  </si>
  <si>
    <t>OHTC</t>
  </si>
  <si>
    <t>125V DC System</t>
  </si>
  <si>
    <t>Grounding Materials</t>
  </si>
  <si>
    <t>Grounding Conductos/ Cables</t>
  </si>
  <si>
    <t>Low Voltage Control Cables</t>
  </si>
  <si>
    <t>OHTC [2584]</t>
  </si>
  <si>
    <t>Grounding Materials [2738]</t>
  </si>
  <si>
    <t>125V DC System [2739]</t>
  </si>
  <si>
    <t xml:space="preserve">NEOM </t>
  </si>
  <si>
    <t>NEOM NIC NR &amp; NIC EV-2</t>
  </si>
  <si>
    <t>URUBA 115/13.8KV SS</t>
  </si>
  <si>
    <t>QALAH 115/13.8KV SS</t>
  </si>
  <si>
    <t>Farasan Island S/S</t>
  </si>
  <si>
    <t>SEC</t>
  </si>
  <si>
    <t xml:space="preserve">Upgradation of Fire Protection &amp; Industrial Design Systems Phase II-WRDD North Jeddah-Rabigh-Madina-Yanbu, KSA (Saudi Aramco) </t>
  </si>
  <si>
    <t>Install Waste Water Transfer Facility RASTANURA (Saudi Aramco)</t>
  </si>
  <si>
    <t>ANDR/SA/0232</t>
  </si>
  <si>
    <t>0243</t>
  </si>
  <si>
    <t>0222</t>
  </si>
  <si>
    <t>0211</t>
  </si>
  <si>
    <t>0240</t>
  </si>
  <si>
    <t>Precast boundary wall</t>
  </si>
  <si>
    <t>GPR</t>
  </si>
  <si>
    <t>Repair of panel</t>
  </si>
  <si>
    <t>Scaffolding for GIS room</t>
  </si>
  <si>
    <t>Testing</t>
  </si>
  <si>
    <t>camp requirments</t>
  </si>
  <si>
    <t>Supply of foresqut</t>
  </si>
  <si>
    <t>supply of security guard</t>
  </si>
  <si>
    <t>Supply of Dell</t>
  </si>
  <si>
    <t>Supply of AC units</t>
  </si>
  <si>
    <t>67MVA &amp; 150MVA Power Transformer</t>
  </si>
  <si>
    <t>13.8KV Switchgear</t>
  </si>
  <si>
    <t>33KV Switchgear</t>
  </si>
  <si>
    <t>Supply of Arm barricate</t>
  </si>
  <si>
    <t>Supply of fuel</t>
  </si>
  <si>
    <t>Supply of Racs</t>
  </si>
  <si>
    <t>Supply of DELL SBM</t>
  </si>
  <si>
    <t>Upgarde Networks</t>
  </si>
  <si>
    <t xml:space="preserve">Supply of spare parts </t>
  </si>
  <si>
    <t>Supply of router</t>
  </si>
  <si>
    <t>SFPS</t>
  </si>
  <si>
    <t>132KV GIS</t>
  </si>
  <si>
    <t>Capacitor Banks</t>
  </si>
  <si>
    <t>MV Cable Termination</t>
  </si>
  <si>
    <t>Refilling of Dry Air Cylinders</t>
  </si>
  <si>
    <t>Anchor Bolts</t>
  </si>
  <si>
    <t>Cable Tray Support</t>
  </si>
  <si>
    <t>Gas detectors</t>
  </si>
  <si>
    <t>Motor Operated Valves</t>
  </si>
  <si>
    <t>Upgrade Abqaiq Spheroids GAS Releiving System (Saudi Aramco)</t>
  </si>
  <si>
    <t>0217</t>
  </si>
  <si>
    <t>0263</t>
  </si>
  <si>
    <t>0212</t>
  </si>
  <si>
    <t>MV Cables</t>
  </si>
  <si>
    <t>Supply, Installation, Configuration of WFN, WPG Systems. Configuration of Existing Delta DCS system</t>
  </si>
  <si>
    <t xml:space="preserve">Supply and Installation of Piping 
,Civil , Structure , Instrumentation in complete shape </t>
  </si>
  <si>
    <t>Modon Asir</t>
  </si>
  <si>
    <t xml:space="preserve">QALAH - </t>
  </si>
  <si>
    <t>QATIF SHATI</t>
  </si>
  <si>
    <t xml:space="preserve">ABU MAAN </t>
  </si>
  <si>
    <t xml:space="preserve">DANA-2 </t>
  </si>
  <si>
    <t>RYADHIYAH</t>
  </si>
  <si>
    <t xml:space="preserve">WADI DHAHRAN- </t>
  </si>
  <si>
    <t xml:space="preserve">NORTH KHOBAR - </t>
  </si>
  <si>
    <t>KHOBAR CORNICHE-</t>
  </si>
  <si>
    <t xml:space="preserve">Farsan </t>
  </si>
  <si>
    <t xml:space="preserve"> Bayouniyah </t>
  </si>
  <si>
    <t xml:space="preserve"> Farsan</t>
  </si>
  <si>
    <t>URUBA</t>
  </si>
  <si>
    <t>BAYOUNIYAH</t>
  </si>
  <si>
    <t>Qatif Shati</t>
  </si>
  <si>
    <t>Bayouniah</t>
  </si>
  <si>
    <t>Albahr</t>
  </si>
  <si>
    <t>Abu ma’an -</t>
  </si>
  <si>
    <t xml:space="preserve"> Albahr</t>
  </si>
  <si>
    <t xml:space="preserve">Abu Maan </t>
  </si>
  <si>
    <t xml:space="preserve">Al-Bahr </t>
  </si>
  <si>
    <t>Bayoniyah</t>
  </si>
  <si>
    <t xml:space="preserve">Dana-2 </t>
  </si>
  <si>
    <t xml:space="preserve">Defaa </t>
  </si>
  <si>
    <t>Hada-2</t>
  </si>
  <si>
    <t xml:space="preserve">Khobar Corniche </t>
  </si>
  <si>
    <t>North Khobar Dist.</t>
  </si>
  <si>
    <t xml:space="preserve">Ryadhiyah </t>
  </si>
  <si>
    <t xml:space="preserve">Senaeya-2 </t>
  </si>
  <si>
    <t xml:space="preserve">Sheraa </t>
  </si>
  <si>
    <t xml:space="preserve">Uruba </t>
  </si>
  <si>
    <t>Wadi Al-Dhahran</t>
  </si>
  <si>
    <t>C-channel</t>
  </si>
  <si>
    <t>Charger rental</t>
  </si>
  <si>
    <t>Cathodic Protection for New Fire Water Tank at Jeddah Bulk Plant</t>
  </si>
  <si>
    <t>Basic Life Support and First Aid Training</t>
  </si>
  <si>
    <t>Fire Fighting Equipment</t>
  </si>
  <si>
    <t>Pipe Metallics CS</t>
  </si>
  <si>
    <t>Topographic Survey - Manually approved.</t>
  </si>
  <si>
    <t xml:space="preserve"> AMI, Protection, Control, SAS and Telecom System.</t>
  </si>
  <si>
    <t xml:space="preserve">Fencing works </t>
  </si>
  <si>
    <t xml:space="preserve">Fence work </t>
  </si>
  <si>
    <t xml:space="preserve">Fence Works </t>
  </si>
  <si>
    <t xml:space="preserve"> Excavation &amp; Backfilling</t>
  </si>
  <si>
    <t xml:space="preserve"> Excavation &amp; Backfilling Works</t>
  </si>
  <si>
    <t xml:space="preserve"> Excavation Works</t>
  </si>
  <si>
    <t xml:space="preserve"> Backfilling &amp; Excavation</t>
  </si>
  <si>
    <t xml:space="preserve">Backfilling &amp; Excavation </t>
  </si>
  <si>
    <t>0260</t>
  </si>
  <si>
    <t>0242</t>
  </si>
  <si>
    <t>0159</t>
  </si>
  <si>
    <t>0199</t>
  </si>
  <si>
    <t>PO value</t>
  </si>
  <si>
    <t>LC value</t>
  </si>
  <si>
    <t>4412-2</t>
  </si>
  <si>
    <t>4831-1</t>
  </si>
  <si>
    <t>4464-1</t>
  </si>
  <si>
    <t>4603-1</t>
  </si>
  <si>
    <t>4789-1</t>
  </si>
  <si>
    <t>RAA-SARAB-012</t>
  </si>
  <si>
    <t>8604-1</t>
  </si>
  <si>
    <t>4995-0</t>
  </si>
  <si>
    <t>4996-0</t>
  </si>
  <si>
    <t>Sharafiya SS</t>
  </si>
  <si>
    <t>16 SS</t>
  </si>
  <si>
    <t>PSS-A, PSS-B SS</t>
  </si>
  <si>
    <t>MOE</t>
  </si>
  <si>
    <t>Wadi Aldhahran</t>
  </si>
  <si>
    <t>Dana-2</t>
  </si>
  <si>
    <t>ABU MAAN S/S</t>
  </si>
  <si>
    <t>Dammam SS</t>
  </si>
  <si>
    <t>NESMA IT</t>
  </si>
  <si>
    <t>NIC EV-2</t>
  </si>
  <si>
    <t>Sarab</t>
  </si>
  <si>
    <t>Project reference</t>
  </si>
  <si>
    <t>Telecom System</t>
  </si>
  <si>
    <t>Reinforcement Earthing Materials</t>
  </si>
  <si>
    <t>NMFOC</t>
  </si>
  <si>
    <t>110kV GIS</t>
  </si>
  <si>
    <t>Security System</t>
  </si>
  <si>
    <t>Sign Board</t>
  </si>
  <si>
    <t>Security</t>
  </si>
  <si>
    <t>Hardware</t>
  </si>
  <si>
    <t>Istallation of PT termination</t>
  </si>
  <si>
    <t>Fire Fighting &amp; Fire Alarm System</t>
  </si>
  <si>
    <t>MV clamps</t>
  </si>
  <si>
    <t>Supply of OODA Syst</t>
  </si>
  <si>
    <t>Supply of dahua</t>
  </si>
  <si>
    <t>Camp services</t>
  </si>
  <si>
    <t>Relocation CCS site</t>
  </si>
  <si>
    <t>Installation scope</t>
  </si>
  <si>
    <t>INTEGARTIOM PISIM-IBTECH</t>
  </si>
  <si>
    <t xml:space="preserve">additional civil work </t>
  </si>
  <si>
    <t>TPI NDT Of Crane</t>
  </si>
  <si>
    <t>Vinyl Roll</t>
  </si>
  <si>
    <t>AMI,Protection,Control &amp; SAS</t>
  </si>
  <si>
    <t>Change Order Genset</t>
  </si>
  <si>
    <t>Supply of screen</t>
  </si>
  <si>
    <t>Marshalling Box</t>
  </si>
  <si>
    <t>Power Transformer Oil Filteration</t>
  </si>
  <si>
    <t>MV Ternmination Kit</t>
  </si>
  <si>
    <t>Installation T&amp;C DC System</t>
  </si>
  <si>
    <t>RTV Coating</t>
  </si>
  <si>
    <t>TPI EOT Crane</t>
  </si>
  <si>
    <t>AC,DC Distribution &amp; Lighting Panels</t>
  </si>
  <si>
    <t>Firefighting</t>
  </si>
  <si>
    <t>TPI steel</t>
  </si>
  <si>
    <t>RSFF damages</t>
  </si>
  <si>
    <t>Accommodation furniture CO</t>
  </si>
  <si>
    <t>MV Cable</t>
  </si>
  <si>
    <t>Fencing, Gates and Sign Board</t>
  </si>
  <si>
    <t>Surge Arrester [2040]</t>
  </si>
  <si>
    <t xml:space="preserve">Site mobilization   for Diriyah Gate S/S (8242) </t>
  </si>
  <si>
    <t xml:space="preserve">Single Girder OHTC  </t>
  </si>
  <si>
    <t>Demolishing works</t>
  </si>
  <si>
    <t>UG Scanning</t>
  </si>
  <si>
    <t>Senaeya-2</t>
  </si>
  <si>
    <t xml:space="preserve">Bayoniyah (South Khobar) </t>
  </si>
  <si>
    <t xml:space="preserve">Wadi Al-Dhahran </t>
  </si>
  <si>
    <t xml:space="preserve">Hada-2 (Andalus) </t>
  </si>
  <si>
    <t>Cable relocation PSSB</t>
  </si>
  <si>
    <t>Strip lights</t>
  </si>
  <si>
    <t>DEFAA S/S</t>
  </si>
  <si>
    <t>Backfilling</t>
  </si>
  <si>
    <t>4521-1</t>
  </si>
  <si>
    <t>ACDC panels change order</t>
  </si>
  <si>
    <t>HVAC</t>
  </si>
  <si>
    <t>Design Dammam office</t>
  </si>
  <si>
    <t>Design Jeddah office</t>
  </si>
  <si>
    <t>16 SS Dammam</t>
  </si>
  <si>
    <t>4914-1</t>
  </si>
  <si>
    <t>Additional Link Boxes</t>
  </si>
  <si>
    <t>Transformer Negative Change Order</t>
  </si>
  <si>
    <t>Supply of RADAR</t>
  </si>
  <si>
    <t>supply of camp requirments</t>
  </si>
  <si>
    <t>supply of fire coating</t>
  </si>
  <si>
    <t>Chairs</t>
  </si>
  <si>
    <t>Repair of generator</t>
  </si>
  <si>
    <t>4957-1</t>
  </si>
  <si>
    <t>MV termination kit CO</t>
  </si>
  <si>
    <t>4956-1</t>
  </si>
  <si>
    <t>MV Ternmination Kit CO</t>
  </si>
  <si>
    <t>Containers</t>
  </si>
  <si>
    <t>Headphones</t>
  </si>
  <si>
    <t>HADA-2 S/S</t>
  </si>
  <si>
    <t>13.8Kv Switch Gear</t>
  </si>
  <si>
    <t>Qatif shati</t>
  </si>
  <si>
    <t>Excavation &amp; backfilling</t>
  </si>
  <si>
    <t>Fencing works</t>
  </si>
  <si>
    <t>Sheraa</t>
  </si>
  <si>
    <t>Ryadhiyah</t>
  </si>
  <si>
    <t>N. Khobar Dist</t>
  </si>
  <si>
    <t>Khobar Chornich</t>
  </si>
  <si>
    <t>ALBAHR</t>
  </si>
  <si>
    <t>HADA-2 (ANDALUS)</t>
  </si>
  <si>
    <t xml:space="preserve"> QALAH</t>
  </si>
  <si>
    <t xml:space="preserve">Geotechnical </t>
  </si>
  <si>
    <t>Abuman</t>
  </si>
  <si>
    <t>Farasan</t>
  </si>
  <si>
    <t>Topography</t>
  </si>
  <si>
    <t>HV Connectors</t>
  </si>
  <si>
    <t>Auguring work</t>
  </si>
  <si>
    <t>Trading</t>
  </si>
  <si>
    <t>GIS CT</t>
  </si>
  <si>
    <t>Scaffolding</t>
  </si>
  <si>
    <t>Manual chain hoist</t>
  </si>
  <si>
    <t>Manpower</t>
  </si>
  <si>
    <t>4232-1</t>
  </si>
  <si>
    <t>Fuel supply CO</t>
  </si>
  <si>
    <t>Firestop</t>
  </si>
  <si>
    <t>Capacitor supervision</t>
  </si>
  <si>
    <t>Installation lighting</t>
  </si>
  <si>
    <t>Manpower rental</t>
  </si>
  <si>
    <t>Glands, lugs, ties, sleeves</t>
  </si>
  <si>
    <t>Material testing</t>
  </si>
  <si>
    <t>Generator rental</t>
  </si>
  <si>
    <t>Welding powder</t>
  </si>
  <si>
    <t>TPI monopole</t>
  </si>
  <si>
    <t>Office Stationery</t>
  </si>
  <si>
    <t>Supply of F5</t>
  </si>
  <si>
    <t>Supply of hewuei</t>
  </si>
  <si>
    <t>Supply of power cable</t>
  </si>
  <si>
    <t>Supply of laptops Egypt office</t>
  </si>
  <si>
    <t xml:space="preserve">permit </t>
  </si>
  <si>
    <t>ALBAHR 115/13.8KV SS</t>
  </si>
  <si>
    <t>NORTH THUQBAH 115/13.8KV SS</t>
  </si>
  <si>
    <t>SHERAA 115/13.8KV SS</t>
  </si>
  <si>
    <t>BAYOUNIYAH 115/13.8KV SS</t>
  </si>
  <si>
    <t>NORTH KHOBAR115/13.8KV SS</t>
  </si>
  <si>
    <t>DANA-2 115/13.8KV SS</t>
  </si>
  <si>
    <t>ABU MAAN 115/13.8KV SS</t>
  </si>
  <si>
    <t>Testing and termination</t>
  </si>
  <si>
    <t>DAMMAM</t>
  </si>
  <si>
    <t>Supply toners</t>
  </si>
  <si>
    <t>Jed-Rab-Mad-Yan</t>
  </si>
  <si>
    <t>0230</t>
  </si>
  <si>
    <t>Fire Water Pump for MBP</t>
  </si>
  <si>
    <t>0216</t>
  </si>
  <si>
    <t>Cement Additive, AdMixture</t>
  </si>
  <si>
    <t>0156 Rev 01</t>
  </si>
  <si>
    <t>Manual Excavation &amp; backfilling @ NJBP</t>
  </si>
  <si>
    <t>0215</t>
  </si>
  <si>
    <t>Manual Excavation &amp; backfilling @RBP</t>
  </si>
  <si>
    <t>0220</t>
  </si>
  <si>
    <t>Manual Excavation &amp; backfilling @YBP</t>
  </si>
  <si>
    <t>0040-Rev 03</t>
  </si>
  <si>
    <t>0117</t>
  </si>
  <si>
    <t>Radar Level Transmitter</t>
  </si>
  <si>
    <t>0214</t>
  </si>
  <si>
    <t>RTR Shaver Machine Parts &amp; Laminating Parts</t>
  </si>
  <si>
    <t>0155</t>
  </si>
  <si>
    <t xml:space="preserve">Subcontracting works </t>
  </si>
  <si>
    <t>0241</t>
  </si>
  <si>
    <t>Cabin toilets</t>
  </si>
  <si>
    <t>RYADHIYAH 115/13.8KV SS</t>
  </si>
  <si>
    <t>KHOBAR CORNICHE 115/13.8KV SS</t>
  </si>
  <si>
    <t>WADI ALDHAHRAN 115/13.8KV SS</t>
  </si>
  <si>
    <t>NPCL</t>
  </si>
  <si>
    <t>Haram</t>
  </si>
  <si>
    <t>4445-1</t>
  </si>
  <si>
    <t>4443-3</t>
  </si>
  <si>
    <t>4407-3</t>
  </si>
  <si>
    <t>0275</t>
  </si>
  <si>
    <t>0238</t>
  </si>
  <si>
    <t>Lightning Cum Lighting Mast [2624]</t>
  </si>
  <si>
    <t>Fire Alarm &amp; Fire Fighting System [2648]</t>
  </si>
  <si>
    <t>Tower erection</t>
  </si>
  <si>
    <t xml:space="preserve">Additional doors </t>
  </si>
  <si>
    <t>LV &amp; Control Cables - Additional Items</t>
  </si>
  <si>
    <t>Supply of corning materials</t>
  </si>
  <si>
    <t>Supply of CAD Solutions</t>
  </si>
  <si>
    <t>Supply CCTV</t>
  </si>
  <si>
    <t>Supply of lighting</t>
  </si>
  <si>
    <t>OSP Scope servises</t>
  </si>
  <si>
    <t>Supply of tera devise</t>
  </si>
  <si>
    <t>Supply of duct pipes</t>
  </si>
  <si>
    <t>ISP Scope "CO"</t>
  </si>
  <si>
    <t>Relocation Materials</t>
  </si>
  <si>
    <t>Supply of COW</t>
  </si>
  <si>
    <t>Supply of Solar PV</t>
  </si>
  <si>
    <t>Supply of Taplet</t>
  </si>
  <si>
    <t>Supply of fortigate.</t>
  </si>
  <si>
    <t>Subcontracting Tank Foundation Work</t>
  </si>
  <si>
    <t>ISO Audit for NPCL</t>
  </si>
  <si>
    <t>Copper conductor</t>
  </si>
  <si>
    <t>OFMR</t>
  </si>
  <si>
    <t>Jajera Royal Palace S/S</t>
  </si>
  <si>
    <t>Signboard</t>
  </si>
  <si>
    <t>Monorail</t>
  </si>
  <si>
    <t>YG, Cu strip</t>
  </si>
  <si>
    <t>110 kV GIS</t>
  </si>
  <si>
    <t>67 MVA Power Transformer</t>
  </si>
  <si>
    <t>Design &amp; Engineering</t>
  </si>
  <si>
    <t xml:space="preserve">13.8kV Switchgear </t>
  </si>
  <si>
    <t xml:space="preserve">C, P &amp; SAS Panels </t>
  </si>
  <si>
    <t>Steel Tower</t>
  </si>
  <si>
    <t>HV Cable &amp; ACSR Conductor</t>
  </si>
  <si>
    <t>Cyber Security</t>
  </si>
  <si>
    <t>Aux Transformer</t>
  </si>
  <si>
    <t>Supply of tools</t>
  </si>
  <si>
    <t>Fix dammage cables</t>
  </si>
  <si>
    <t>Supply of toners dammam</t>
  </si>
  <si>
    <t>Supply of Toner JED</t>
  </si>
  <si>
    <t>Supplyof PC</t>
  </si>
  <si>
    <t>Router for WH</t>
  </si>
  <si>
    <t>EOT Cranes</t>
  </si>
  <si>
    <t>5456, 5457, 5458, 5459, 5460, 5461, 5462, 5485, 5463, 5464, 5465, 5466, 5467, 5468, 5469, 5470</t>
  </si>
  <si>
    <t>SS</t>
  </si>
  <si>
    <t>Uruba</t>
  </si>
  <si>
    <t>Abu Maan</t>
  </si>
  <si>
    <t>Bayouniah SS</t>
  </si>
  <si>
    <t>North Thouqba SS</t>
  </si>
  <si>
    <t xml:space="preserve">Jafurah </t>
  </si>
  <si>
    <t>NIC Nr &amp; EV-2</t>
  </si>
  <si>
    <t>Subcontracting of Sump Construction Work</t>
  </si>
  <si>
    <t>Acid Neutralization Tank</t>
  </si>
  <si>
    <t>Metallic Pipe Fittings</t>
  </si>
  <si>
    <t>MV Termination Kits</t>
  </si>
  <si>
    <t>Supply of Stationery</t>
  </si>
  <si>
    <t>Supply of laptops 100 pcs</t>
  </si>
  <si>
    <t xml:space="preserve">Change order for security </t>
  </si>
  <si>
    <t>Rental Generator</t>
  </si>
  <si>
    <t>Sweet Water</t>
  </si>
  <si>
    <t>Safety Material</t>
  </si>
  <si>
    <t>Excavation change order R3</t>
  </si>
  <si>
    <t>Rental of Ambulance</t>
  </si>
  <si>
    <t>JIB Crane</t>
  </si>
  <si>
    <t>Tinned Copper Conductor</t>
  </si>
  <si>
    <t>0296</t>
  </si>
  <si>
    <t>0186</t>
  </si>
  <si>
    <t>0213</t>
  </si>
  <si>
    <t>4394-1</t>
  </si>
  <si>
    <t>4428-1</t>
  </si>
  <si>
    <t>4308-3</t>
  </si>
  <si>
    <t>5348, 5349, 5350, 5351, 5574, 5353, 5354, 5355, 5356, 5357 ,5358, 5359, 5360, 5361, 5362</t>
  </si>
  <si>
    <t>Taiba</t>
  </si>
  <si>
    <t>Connectors</t>
  </si>
  <si>
    <t>TPI PACU</t>
  </si>
  <si>
    <t>ACSR conductor</t>
  </si>
  <si>
    <t>Rabigh-1</t>
  </si>
  <si>
    <t>Defaa</t>
  </si>
  <si>
    <t xml:space="preserve">Farasan </t>
  </si>
  <si>
    <t>485-01 Rev 01</t>
  </si>
  <si>
    <t>0229</t>
  </si>
  <si>
    <t>086 Rev 02</t>
  </si>
  <si>
    <t>0245</t>
  </si>
  <si>
    <t>0272</t>
  </si>
  <si>
    <t>0114</t>
  </si>
  <si>
    <t>0188</t>
  </si>
  <si>
    <t>0298</t>
  </si>
  <si>
    <t>0226</t>
  </si>
  <si>
    <t>0278</t>
  </si>
  <si>
    <t>0250</t>
  </si>
  <si>
    <t>0268</t>
  </si>
  <si>
    <t>0049 Rev 03</t>
  </si>
  <si>
    <t>0023 - Rev 02</t>
  </si>
  <si>
    <t>0170 Rev 01</t>
  </si>
  <si>
    <t>0251</t>
  </si>
  <si>
    <t>0244</t>
  </si>
  <si>
    <t>0323</t>
  </si>
  <si>
    <t>0324</t>
  </si>
  <si>
    <t>Repair of Dilo Machine</t>
  </si>
  <si>
    <t>Lighting accessories</t>
  </si>
  <si>
    <t>TPI Lighting panels</t>
  </si>
  <si>
    <t>IT requirements</t>
  </si>
  <si>
    <t>Testing and Commissioning</t>
  </si>
  <si>
    <t>Earhing material</t>
  </si>
  <si>
    <t>OFMR, FSTP</t>
  </si>
  <si>
    <t>Diriyah Gate S/S # 8171-PR- MV Termination kit</t>
  </si>
  <si>
    <t>Diriyah Gate S/S # 8171- 120 sqmm conductor</t>
  </si>
  <si>
    <t>Diriyah Gate S/S # 8242- 120 sqmm conductor</t>
  </si>
  <si>
    <t>Diriyah Gate S/S # 8242-PR- MV Termination kit</t>
  </si>
  <si>
    <t>Sheraa 115/13.8kV SS-Repair Site Fence</t>
  </si>
  <si>
    <t>Wadi Al-Dhahran 115/13.8kv Sub-Shinko Fence, Chain-link Fence and Temporary Gate 6m &amp; 8m</t>
  </si>
  <si>
    <t>Senaeya-2 115/13.8kV Substatio-Site Fencing and Asphalt road for Site Main Gate</t>
  </si>
  <si>
    <t>Defaa 115/13.8kv Substation-Supply and install Site Temporary Chain Link fence</t>
  </si>
  <si>
    <t>Farasan Island 132/33/13.8 kV-Building Permit</t>
  </si>
  <si>
    <t>Audit for NPCL</t>
  </si>
  <si>
    <t>Gaskets &amp; Insulation Kits</t>
  </si>
  <si>
    <t>Modification of LV MCC</t>
  </si>
  <si>
    <t>Instrumentation Cables</t>
  </si>
  <si>
    <t>FBE Coated Rebars</t>
  </si>
  <si>
    <t>Dry Type Transformer</t>
  </si>
  <si>
    <t>Temperature Controlled Storage Containers</t>
  </si>
  <si>
    <t>Telecom Duct Sleeves &amp; Accessories</t>
  </si>
  <si>
    <t>Spectacles Plate</t>
  </si>
  <si>
    <t>Emergency Shut Down Valve</t>
  </si>
  <si>
    <t>Flanges</t>
  </si>
  <si>
    <t>Security services Providers</t>
  </si>
  <si>
    <t>LV Controlgear</t>
  </si>
  <si>
    <t>Third Party Inspection</t>
  </si>
  <si>
    <t>Orifice Flanges Assembly</t>
  </si>
  <si>
    <t>Magnetic Flow Meter</t>
  </si>
  <si>
    <t>Pest Management Services for NJBP</t>
  </si>
  <si>
    <t>SENAEYA-2 115/13.8KV SS</t>
  </si>
  <si>
    <t>HADA-2 (ANDALUS) 115/13.8KV SS</t>
  </si>
  <si>
    <t>DEFAA 115/13.8 KV SS</t>
  </si>
  <si>
    <t>NIC NR, EV-2</t>
  </si>
  <si>
    <t>4732-1</t>
  </si>
  <si>
    <t>4132-3</t>
  </si>
  <si>
    <t>4556-1</t>
  </si>
  <si>
    <t>5280-1</t>
  </si>
  <si>
    <t>3965-2</t>
  </si>
  <si>
    <t>4276-1</t>
  </si>
  <si>
    <t>8152-1</t>
  </si>
  <si>
    <t>8153-1</t>
  </si>
  <si>
    <t>8154-1</t>
  </si>
  <si>
    <t>8155-1</t>
  </si>
  <si>
    <t>0200</t>
  </si>
  <si>
    <t>5498-1</t>
  </si>
  <si>
    <t>5250-1</t>
  </si>
  <si>
    <t>Fire Alarm &amp; Fire Fighting System</t>
  </si>
  <si>
    <t>Site Moblization Works [2630]</t>
  </si>
  <si>
    <t>Safety Sign Board</t>
  </si>
  <si>
    <t>Safety Compliance requirement</t>
  </si>
  <si>
    <t>Supply of MMH</t>
  </si>
  <si>
    <t>NET 30MB</t>
  </si>
  <si>
    <t>Instalaltion of videowall</t>
  </si>
  <si>
    <t xml:space="preserve"> Chiller Test</t>
  </si>
  <si>
    <t>Symantic license</t>
  </si>
  <si>
    <t>maintenance Dikin</t>
  </si>
  <si>
    <t>Installtion Telecom Equipment</t>
  </si>
  <si>
    <t>Site Electronic Items</t>
  </si>
  <si>
    <t>Installtion camera</t>
  </si>
  <si>
    <t>Supply of PCS</t>
  </si>
  <si>
    <t>ZKT Upgrad</t>
  </si>
  <si>
    <t>supply of routers Cisco</t>
  </si>
  <si>
    <t>SAS Furniture</t>
  </si>
  <si>
    <t>Steel change order</t>
  </si>
  <si>
    <t>Mobilization</t>
  </si>
  <si>
    <t>PDS change order</t>
  </si>
  <si>
    <t>GIS accessories change order</t>
  </si>
  <si>
    <t>Earthing material change order</t>
  </si>
  <si>
    <t>LV cables CO</t>
  </si>
  <si>
    <t>Waste disposal</t>
  </si>
  <si>
    <t>YG cable</t>
  </si>
  <si>
    <t>earthing material</t>
  </si>
  <si>
    <t>Diriyah Gate S/S # 8171-PR_Civil Main subcontractor</t>
  </si>
  <si>
    <t>Globe Valves</t>
  </si>
  <si>
    <t>Chairs for Dammam Office</t>
  </si>
  <si>
    <t>YG, Cu strip CO</t>
  </si>
  <si>
    <t>Material testing CO</t>
  </si>
  <si>
    <t>Al Bahr</t>
  </si>
  <si>
    <t>Hafar Al Batain</t>
  </si>
  <si>
    <t xml:space="preserve">SENAEYA-2 </t>
  </si>
  <si>
    <t>SHERAA</t>
  </si>
  <si>
    <t>DEFAA</t>
  </si>
  <si>
    <t>ABU MAAN</t>
  </si>
  <si>
    <t>AlBahr</t>
  </si>
  <si>
    <t>North Thouqba</t>
  </si>
  <si>
    <t>HADA-02</t>
  </si>
  <si>
    <t>QALAH</t>
  </si>
  <si>
    <t>Hafr Al-Batin</t>
  </si>
  <si>
    <t>5251-1</t>
  </si>
  <si>
    <t>5252-1</t>
  </si>
  <si>
    <t>5152-1</t>
  </si>
  <si>
    <t>0333'</t>
  </si>
  <si>
    <t>HV Connectors CO</t>
  </si>
  <si>
    <t>Lighting</t>
  </si>
  <si>
    <t>Cameras</t>
  </si>
  <si>
    <t>Copier Machine</t>
  </si>
  <si>
    <t>Fault recorder reconfiguration</t>
  </si>
  <si>
    <t>GIS PO amendment with adding training</t>
  </si>
  <si>
    <t>FAT of HVAC DDC panel</t>
  </si>
  <si>
    <t>FAT of SAS Panels</t>
  </si>
  <si>
    <t>Site Preparation &amp; Access</t>
  </si>
  <si>
    <t>Civil and architectural works</t>
  </si>
  <si>
    <t xml:space="preserve">Waterproofing Works </t>
  </si>
  <si>
    <t>Supply of ODC for NEOM Sindalah Security systems project.</t>
  </si>
  <si>
    <t>SAPMT</t>
  </si>
  <si>
    <t>0284</t>
  </si>
  <si>
    <t>0248</t>
  </si>
  <si>
    <t>0266</t>
  </si>
  <si>
    <t>0282</t>
  </si>
  <si>
    <t>0279</t>
  </si>
  <si>
    <t>0235</t>
  </si>
  <si>
    <t>0168</t>
  </si>
  <si>
    <t>0290</t>
  </si>
  <si>
    <t>0028 rev 01</t>
  </si>
  <si>
    <t>0326</t>
  </si>
  <si>
    <t>0239</t>
  </si>
  <si>
    <t>0010 Rev 01</t>
  </si>
  <si>
    <t>Supply Of PC's for Sindalah NEOM Project.</t>
  </si>
  <si>
    <t>Camp services for supply Fuel at location of ZATCA Project EQ.</t>
  </si>
  <si>
    <t>Supply of Fingerprint Scanners &amp; document reader” HID, DESKO, LAXON”. for NEOM Sindalah Proj.</t>
  </si>
  <si>
    <t>Supply of laptop with accessories for IT NIT Dept.</t>
  </si>
  <si>
    <t>Supply of Synology Storage for NEOM O&amp;M Project.</t>
  </si>
  <si>
    <t>Installation Passive for MOI Diwan Project.</t>
  </si>
  <si>
    <t>Dismantling &amp; Re-assembling of MCC</t>
  </si>
  <si>
    <t>NDT &amp; PMI Services</t>
  </si>
  <si>
    <t>Pressure and DP Transmitters</t>
  </si>
  <si>
    <t>Cu Pipes, Fittings &amp; Flanges</t>
  </si>
  <si>
    <t>Check Valves</t>
  </si>
  <si>
    <t>ERMS Switch</t>
  </si>
  <si>
    <t>Grounding Accessoires</t>
  </si>
  <si>
    <t>Intrumentation Tubing &amp; Fittings</t>
  </si>
  <si>
    <t>Precast wall Slab panels</t>
  </si>
  <si>
    <t>Rental copier services</t>
  </si>
  <si>
    <t>AC UPS System</t>
  </si>
  <si>
    <t>Subcontracting</t>
  </si>
  <si>
    <t>MOI Diwan</t>
  </si>
  <si>
    <t>Neom O&amp;M</t>
  </si>
  <si>
    <t>NEOM Sindalah</t>
  </si>
  <si>
    <t>Neom Sindalah</t>
  </si>
  <si>
    <t>Bayoniyah (South Khobar) 115/1</t>
  </si>
  <si>
    <t>Abu Maan 115/13.8kV Substation</t>
  </si>
  <si>
    <t>Wadi Al-Dhahran 115/13.8kv Sub</t>
  </si>
  <si>
    <t>CONS OF JAZERA ROYAL PALACE SS</t>
  </si>
  <si>
    <t>ORA-01403: no data found</t>
  </si>
  <si>
    <t>380kV BSP#9077 RUMAH A&amp;B</t>
  </si>
  <si>
    <t>BISHA-PV 380/132 KV BSP</t>
  </si>
  <si>
    <t>North Khobar Dist. 115/13.8kV</t>
  </si>
  <si>
    <t>Ryadhiyah 115/13.8kv SS</t>
  </si>
  <si>
    <t>Senaeya-2 115/13.8kV Substatio</t>
  </si>
  <si>
    <t>Hada-2 (Andalus) 115/13.8kv SS</t>
  </si>
  <si>
    <t>North Thuqbah 115/13.8kv SS</t>
  </si>
  <si>
    <t>Qalah 115/13.8kv Substation</t>
  </si>
  <si>
    <t>Qatif Shati 115/13.8kv Substat</t>
  </si>
  <si>
    <t>Dana-2 115/13.8kV Substation</t>
  </si>
  <si>
    <t>EXTENSION WORK AT ABU HADRIYAH</t>
  </si>
  <si>
    <t>Sheraa 115/13.8kV SS</t>
  </si>
  <si>
    <t>Farasan Island 132/33/13.8 kV</t>
  </si>
  <si>
    <t>Modon Hafar Al Batin</t>
  </si>
  <si>
    <t>CONSTRUCTION OF AL-MURJAN</t>
  </si>
  <si>
    <t>CONSTRUCTION OF MEDNO-3 SS</t>
  </si>
  <si>
    <t>JUBAIL COMMUNITY-7AB 230kV BSP</t>
  </si>
  <si>
    <t>JAFURAH 380/230kV BSP (SEC)</t>
  </si>
  <si>
    <t>Modon Aseer S/S</t>
  </si>
  <si>
    <t>Diriyah Gate S/S # 8171</t>
  </si>
  <si>
    <t>Diriyah Gate S/S # 8242</t>
  </si>
  <si>
    <t>230kV Jubail Interties Project</t>
  </si>
  <si>
    <t>JUBAIL SOUTH EAST 230kV BSP</t>
  </si>
  <si>
    <t>JUBAIL NORTH 230kV BSP</t>
  </si>
  <si>
    <t>380kV OHTL SAMHA BSP #9105</t>
  </si>
  <si>
    <t>Year 2026</t>
  </si>
  <si>
    <t>8388-King Salman Park Project</t>
  </si>
  <si>
    <t>8390-King Salman Park Project</t>
  </si>
  <si>
    <t>NGHA-KSSH Taif &amp; KASH-Qassim</t>
  </si>
  <si>
    <t>AL SHARFIYAH, 132kV S/S # 8386</t>
  </si>
  <si>
    <t>NIC NR &amp; NIC EV-2 132/33kV S/S</t>
  </si>
  <si>
    <t>CONSTRUCTION OF TAIBA WEST SS</t>
  </si>
  <si>
    <t>Khobar Corniche 115/13.8kv SS</t>
  </si>
  <si>
    <t>Defaa 115/13.8kv Substation</t>
  </si>
  <si>
    <t>Supply Of Water Pumps</t>
  </si>
  <si>
    <t>Diesel Supply_Rental Genset_Civil Works</t>
  </si>
  <si>
    <t>PR For Dell Calypso I/O PCIe Controller Card</t>
  </si>
  <si>
    <t>Additional PR amounts for waste water management (PO# 4828) Change Order</t>
  </si>
  <si>
    <t>Security Guards Services (PO# 8957)</t>
  </si>
  <si>
    <t>Battery System-Convert Manual PO No. 8336 to orcale PO</t>
  </si>
  <si>
    <t>Supply of Earthing Material - Amendment PO#8698-HV1401-0</t>
  </si>
  <si>
    <t>Oil Filtration services</t>
  </si>
  <si>
    <t>Cable trays accessories required materials at NIC EV02 SS</t>
  </si>
  <si>
    <t>Rental Manpower</t>
  </si>
  <si>
    <t>PO# 7543 PDS</t>
  </si>
  <si>
    <t>backfilling civil works</t>
  </si>
  <si>
    <t>Civil Works</t>
  </si>
  <si>
    <t>Plumbing Materials</t>
  </si>
  <si>
    <t>Termination Kits for MV Cables (PO# 8028)</t>
  </si>
  <si>
    <t>Chain Link Fence</t>
  </si>
  <si>
    <t>PR for Additional LV Power Cable</t>
  </si>
  <si>
    <t>Waste management and water supply</t>
  </si>
  <si>
    <t>Supply of FO patch core  panels</t>
  </si>
  <si>
    <t>Diesel Supply SS 8171</t>
  </si>
  <si>
    <t>AC sub panel SDP-3</t>
  </si>
  <si>
    <t>Diesel Supply SS 8242</t>
  </si>
  <si>
    <t>AC sup panel SDP - 3</t>
  </si>
  <si>
    <t>Open store @Taiba west SS Project</t>
  </si>
  <si>
    <t>FO cables and its associated works</t>
  </si>
  <si>
    <t>CONSTRUCTION OF MEDNO-3 SS-Pr to fianlize the PO of termination services with the subcontractor</t>
  </si>
  <si>
    <t>Sheraa 115/13.8kV SS-POCR for ABSAR</t>
  </si>
  <si>
    <t>Additional lighting wires - Sheraa</t>
  </si>
  <si>
    <t>Motion Sensor - Lighting System - Sheraa</t>
  </si>
  <si>
    <t>Metal Doors (Change Order) - North Khobar</t>
  </si>
  <si>
    <t>Lighting Control System</t>
  </si>
  <si>
    <t>Disel for site generator</t>
  </si>
  <si>
    <t>Lighting Motion Sensor</t>
  </si>
  <si>
    <t>Bayoniyah (South Khobar) 115/1-Testing and Commissioning</t>
  </si>
  <si>
    <t>Diesel for Rental Generator</t>
  </si>
  <si>
    <t>Metal door hard ware</t>
  </si>
  <si>
    <t>Civil works and Steel Support structure at Juaymah PP 115kV S/S (Remote End of Abu Maan S/S)</t>
  </si>
  <si>
    <t>Lighitng Wires</t>
  </si>
  <si>
    <t>Fire Sealan/Rated Material</t>
  </si>
  <si>
    <t>2 TON JIB Crane_Qalah SS</t>
  </si>
  <si>
    <t>Hazardous and Non Hazardous Waste Removal_Qatif Shati SS</t>
  </si>
  <si>
    <t>Additional Lighting Wires - Senaeya-2</t>
  </si>
  <si>
    <t>Defaa 115/13.8kv Substation-Steel decorative fence</t>
  </si>
  <si>
    <t>Additional Lighting Wires</t>
  </si>
  <si>
    <t>Motion Sensor - Defaa</t>
  </si>
  <si>
    <t>Dana-2 115/13.8kV Substation-Excavation work</t>
  </si>
  <si>
    <t>Metal Doors (Change Order) - Dana-2</t>
  </si>
  <si>
    <t>Dummy Plug S2 and S3 for SWGR</t>
  </si>
  <si>
    <t>RTV Coating for Substation and Statcom</t>
  </si>
  <si>
    <t>Technician for Testing</t>
  </si>
  <si>
    <t>SAS console Desk</t>
  </si>
  <si>
    <t>Lighting Conduit and accesories</t>
  </si>
  <si>
    <t>Testing Technicaian MTF</t>
  </si>
  <si>
    <t>IT Requirements for CSD</t>
  </si>
  <si>
    <t>Grounding, Shielding system &amp; Lightning Protection for SS</t>
  </si>
  <si>
    <t>LV, Control &amp; F.O Cable with  Termination</t>
  </si>
  <si>
    <t>Civil Work for Abu Hadriyah Extention</t>
  </si>
  <si>
    <t>380kV BSP#9077 RUMAH A&amp;B- SAS desk</t>
  </si>
  <si>
    <t>Installation Work</t>
  </si>
  <si>
    <t>BISHA-PV 380/132 KV BSP-Supplyof Cable Sealing Eng (CSE) Indoor/Oudoor</t>
  </si>
  <si>
    <t>Container for LCP of HGIS</t>
  </si>
  <si>
    <t>Supply of OPGW and OPGW Joint Box</t>
  </si>
  <si>
    <t>Geotechnical Investigations_Jubail Community 7AB</t>
  </si>
  <si>
    <t>HV CABLE</t>
  </si>
  <si>
    <t>HV Cable</t>
  </si>
  <si>
    <t>Capacitor Bank</t>
  </si>
  <si>
    <t>Soil Investigation and GBR</t>
  </si>
  <si>
    <t>Construction of Access Road &amp; Structural Pads</t>
  </si>
  <si>
    <t>Hardware Fittings</t>
  </si>
  <si>
    <t>Cap &amp; Pin Type Insulators</t>
  </si>
  <si>
    <t>Grounding Material</t>
  </si>
  <si>
    <t>remove the existing sign at RYD</t>
  </si>
  <si>
    <t>Furnitures for Accomdation (Riyadh murjan )</t>
  </si>
  <si>
    <t>Makkah Nawariya new furniture</t>
  </si>
  <si>
    <t>quotation to Close of SEC points at Tabuk warehouse</t>
  </si>
  <si>
    <t>Additional Fee signed bord</t>
  </si>
  <si>
    <t>Request for 100 Laptops + Bag + Mouse</t>
  </si>
  <si>
    <t>Hafer Al Batin new blankets</t>
  </si>
  <si>
    <t>Calibration Certificate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</si>
</sst>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SAR]\ * #,##0_);_([$SAR]\ * \(#,##0\);_([$SAR]\ * &quot;-&quot;??_);_(@_)"/>
    <numFmt numFmtId="166" formatCode="0.0%_);\(0.0%\)"/>
    <numFmt numFmtId="167" formatCode="#,##0.0_);\(#,##0.0\);0.0_);@_)"/>
    <numFmt numFmtId="168" formatCode="[$-409]mmmm\ d\,\ yyyy;@"/>
    <numFmt numFmtId="169" formatCode="_([$SAR]\ * #,##0.0_);_([$SAR]\ * \(#,##0.0\);_([$SAR]\ * &quot;-&quot;??_);_(@_)"/>
  </numFmts>
  <fonts count="28" x14ac:knownFonts="1">
    <font>
      <sz val="11"/>
      <color theme="1"/>
      <name val="Calibri"/>
      <family val="2"/>
      <scheme val="minor"/>
    </font>
    <font>
      <b/>
      <sz val="11"/>
      <color indexed="8"/>
      <name val="Calibri"/>
      <family val="2"/>
    </font>
    <font>
      <sz val="11"/>
      <name val="Arial"/>
      <family val="2"/>
    </font>
    <font>
      <sz val="10"/>
      <name val="Arial"/>
      <family val="2"/>
    </font>
    <font>
      <sz val="11"/>
      <name val="Calibri"/>
      <family val="2"/>
    </font>
    <font>
      <b/>
      <sz val="11"/>
      <name val="Calibri"/>
      <family val="2"/>
    </font>
    <font>
      <b/>
      <vertAlign val="superscript"/>
      <sz val="11"/>
      <color indexed="8"/>
      <name val="Calibri"/>
      <family val="2"/>
    </font>
    <font>
      <b/>
      <vertAlign val="superscript"/>
      <sz val="16"/>
      <color indexed="9"/>
      <name val="Calibri"/>
      <family val="2"/>
    </font>
    <font>
      <sz val="11"/>
      <color theme="1"/>
      <name val="Calibri"/>
      <family val="2"/>
      <scheme val="minor"/>
    </font>
    <font>
      <b/>
      <sz val="11"/>
      <color theme="0"/>
      <name val="Calibri"/>
      <family val="2"/>
      <scheme val="minor"/>
    </font>
    <font>
      <sz val="10"/>
      <color rgb="FF0000FF"/>
      <name val="Arial"/>
      <family val="2"/>
    </font>
    <font>
      <u/>
      <sz val="11"/>
      <color theme="10"/>
      <name val="Calibri"/>
      <family val="2"/>
      <scheme val="minor"/>
    </font>
    <font>
      <b/>
      <sz val="11"/>
      <color theme="1"/>
      <name val="Calibri"/>
      <family val="2"/>
      <scheme val="minor"/>
    </font>
    <font>
      <i/>
      <sz val="11"/>
      <color theme="1"/>
      <name val="Calibri"/>
      <family val="2"/>
      <scheme val="minor"/>
    </font>
    <font>
      <sz val="10"/>
      <color theme="0"/>
      <name val="Arial"/>
      <family val="2"/>
    </font>
    <font>
      <sz val="11"/>
      <color theme="0"/>
      <name val="Arial"/>
      <family val="2"/>
    </font>
    <font>
      <sz val="11"/>
      <color theme="1"/>
      <name val="Arial"/>
      <family val="2"/>
    </font>
    <font>
      <b/>
      <sz val="12"/>
      <color theme="0"/>
      <name val="Arial"/>
      <family val="2"/>
    </font>
    <font>
      <sz val="11"/>
      <name val="Calibri"/>
      <family val="2"/>
      <scheme val="minor"/>
    </font>
    <font>
      <i/>
      <sz val="9"/>
      <color theme="1"/>
      <name val="Calibri"/>
      <family val="2"/>
      <scheme val="minor"/>
    </font>
    <font>
      <sz val="9"/>
      <color theme="1"/>
      <name val="Calibri"/>
      <family val="2"/>
      <scheme val="minor"/>
    </font>
    <font>
      <sz val="10"/>
      <color theme="1"/>
      <name val="Arial"/>
      <family val="2"/>
    </font>
    <font>
      <b/>
      <sz val="22"/>
      <color theme="1"/>
      <name val="Calibri"/>
      <family val="2"/>
      <scheme val="minor"/>
    </font>
    <font>
      <b/>
      <sz val="12"/>
      <color theme="0"/>
      <name val="Calibri"/>
      <family val="2"/>
      <scheme val="minor"/>
    </font>
    <font>
      <b/>
      <sz val="16"/>
      <color theme="0"/>
      <name val="Calibri"/>
      <family val="2"/>
      <scheme val="minor"/>
    </font>
    <font>
      <sz val="12"/>
      <color theme="1"/>
      <name val="Calibri"/>
      <family val="2"/>
      <scheme val="minor"/>
    </font>
    <font>
      <sz val="11"/>
      <color rgb="FF000000"/>
      <name val="Calibri"/>
      <family val="2"/>
      <scheme val="minor"/>
    </font>
    <font>
      <sz val="11"/>
      <color rgb="FF003300"/>
      <name val="Calibri"/>
      <family val="2"/>
      <scheme val="minor"/>
    </font>
  </fonts>
  <fills count="12">
    <fill>
      <patternFill patternType="none"/>
    </fill>
    <fill>
      <patternFill patternType="gray125"/>
    </fill>
    <fill>
      <patternFill patternType="solid">
        <fgColor rgb="FFFFFF66"/>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bottom/>
      <diagonal/>
    </border>
    <border>
      <left/>
      <right style="dotted">
        <color indexed="64"/>
      </right>
      <top/>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style="medium">
        <color theme="9" tint="-0.249977111117893"/>
      </top>
      <bottom/>
      <diagonal/>
    </border>
    <border>
      <left style="dotted">
        <color theme="9" tint="-0.24994659260841701"/>
      </left>
      <right/>
      <top style="dotted">
        <color theme="9" tint="-0.24994659260841701"/>
      </top>
      <bottom style="dotted">
        <color theme="9" tint="-0.24994659260841701"/>
      </bottom>
      <diagonal/>
    </border>
    <border>
      <left/>
      <right/>
      <top style="dotted">
        <color theme="9" tint="-0.24994659260841701"/>
      </top>
      <bottom style="dotted">
        <color theme="9" tint="-0.24994659260841701"/>
      </bottom>
      <diagonal/>
    </border>
    <border>
      <left/>
      <right style="dotted">
        <color theme="9" tint="-0.24994659260841701"/>
      </right>
      <top style="dotted">
        <color theme="9" tint="-0.24994659260841701"/>
      </top>
      <bottom style="dotted">
        <color theme="9" tint="-0.24994659260841701"/>
      </bottom>
      <diagonal/>
    </border>
    <border>
      <left/>
      <right/>
      <top/>
      <bottom style="medium">
        <color theme="9" tint="-0.249977111117893"/>
      </bottom>
      <diagonal/>
    </border>
    <border>
      <left style="dotted">
        <color theme="9" tint="-0.24994659260841701"/>
      </left>
      <right style="dotted">
        <color theme="9" tint="-0.24994659260841701"/>
      </right>
      <top style="dotted">
        <color theme="9" tint="-0.24994659260841701"/>
      </top>
      <bottom style="dotted">
        <color indexed="64"/>
      </bottom>
      <diagonal/>
    </border>
    <border>
      <left style="dotted">
        <color theme="9" tint="-0.24994659260841701"/>
      </left>
      <right/>
      <top style="dotted">
        <color indexed="64"/>
      </top>
      <bottom style="dotted">
        <color indexed="64"/>
      </bottom>
      <diagonal/>
    </border>
    <border>
      <left/>
      <right style="dotted">
        <color indexed="64"/>
      </right>
      <top style="dotted">
        <color theme="9" tint="-0.24994659260841701"/>
      </top>
      <bottom style="dotted">
        <color theme="9" tint="-0.24994659260841701"/>
      </bottom>
      <diagonal/>
    </border>
    <border>
      <left style="dotted">
        <color theme="9" tint="-0.24994659260841701"/>
      </left>
      <right style="dotted">
        <color theme="9" tint="-0.24994659260841701"/>
      </right>
      <top style="dotted">
        <color indexed="64"/>
      </top>
      <bottom style="dotted">
        <color indexed="64"/>
      </bottom>
      <diagonal/>
    </border>
    <border>
      <left style="dotted">
        <color theme="9" tint="-0.24994659260841701"/>
      </left>
      <right/>
      <top style="dotted">
        <color indexed="64"/>
      </top>
      <bottom style="dotted">
        <color theme="9" tint="-0.24994659260841701"/>
      </bottom>
      <diagonal/>
    </border>
    <border>
      <left/>
      <right/>
      <top style="dotted">
        <color indexed="64"/>
      </top>
      <bottom style="dotted">
        <color theme="9" tint="-0.24994659260841701"/>
      </bottom>
      <diagonal/>
    </border>
    <border>
      <left/>
      <right style="dotted">
        <color theme="9" tint="-0.24994659260841701"/>
      </right>
      <top style="dotted">
        <color indexed="64"/>
      </top>
      <bottom style="dotted">
        <color theme="9" tint="-0.24994659260841701"/>
      </bottom>
      <diagonal/>
    </border>
    <border>
      <left style="dotted">
        <color theme="9" tint="-0.24994659260841701"/>
      </left>
      <right style="dotted">
        <color theme="9" tint="-0.24994659260841701"/>
      </right>
      <top style="dotted">
        <color theme="9" tint="-0.24994659260841701"/>
      </top>
      <bottom style="dotted">
        <color theme="9" tint="-0.24994659260841701"/>
      </bottom>
      <diagonal/>
    </border>
    <border>
      <left style="dotted">
        <color theme="9" tint="-0.24994659260841701"/>
      </left>
      <right style="dotted">
        <color indexed="64"/>
      </right>
      <top style="dotted">
        <color theme="9" tint="-0.24994659260841701"/>
      </top>
      <bottom style="dotted">
        <color theme="9" tint="-0.2499465926084170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theme="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164" fontId="8" fillId="0" borderId="0" applyFont="0" applyFill="0" applyBorder="0" applyAlignment="0" applyProtection="0"/>
    <xf numFmtId="166" fontId="10" fillId="2" borderId="1" applyNumberFormat="0" applyFill="0" applyBorder="0" applyAlignment="0" applyProtection="0"/>
    <xf numFmtId="0" fontId="11" fillId="0" borderId="0" applyNumberFormat="0" applyFill="0" applyBorder="0" applyAlignment="0" applyProtection="0"/>
    <xf numFmtId="9" fontId="8" fillId="0" borderId="0" applyFont="0" applyFill="0" applyBorder="0" applyAlignment="0" applyProtection="0"/>
  </cellStyleXfs>
  <cellXfs count="328">
    <xf numFmtId="0" fontId="0" fillId="0" borderId="0" xfId="0"/>
    <xf numFmtId="0" fontId="12" fillId="3" borderId="2" xfId="0" applyFont="1" applyFill="1" applyBorder="1" applyProtection="1"/>
    <xf numFmtId="9" fontId="8" fillId="3" borderId="2" xfId="4" applyFont="1" applyFill="1" applyBorder="1" applyAlignment="1" applyProtection="1">
      <alignment wrapText="1"/>
    </xf>
    <xf numFmtId="0" fontId="0" fillId="0" borderId="0" xfId="0" applyAlignment="1" applyProtection="1">
      <alignment vertical="center"/>
    </xf>
    <xf numFmtId="0" fontId="0" fillId="0" borderId="0" xfId="0" applyProtection="1"/>
    <xf numFmtId="0" fontId="0" fillId="0" borderId="0" xfId="0" applyBorder="1" applyProtection="1"/>
    <xf numFmtId="0" fontId="13" fillId="0" borderId="0" xfId="0" applyFont="1" applyProtection="1"/>
    <xf numFmtId="0" fontId="14" fillId="4" borderId="32" xfId="0" applyFont="1" applyFill="1" applyBorder="1" applyProtection="1"/>
    <xf numFmtId="0" fontId="15" fillId="4" borderId="32" xfId="0" applyFont="1" applyFill="1" applyBorder="1" applyProtection="1"/>
    <xf numFmtId="0" fontId="15" fillId="4" borderId="33" xfId="0" applyFont="1" applyFill="1" applyBorder="1" applyProtection="1"/>
    <xf numFmtId="0" fontId="16" fillId="0" borderId="0" xfId="0" applyFont="1" applyProtection="1"/>
    <xf numFmtId="0" fontId="17" fillId="4" borderId="32" xfId="0" applyFont="1" applyFill="1" applyBorder="1" applyProtection="1"/>
    <xf numFmtId="0" fontId="16" fillId="0" borderId="0" xfId="0" applyFont="1" applyBorder="1" applyProtection="1"/>
    <xf numFmtId="9" fontId="8" fillId="3" borderId="2" xfId="4" applyFont="1" applyFill="1" applyBorder="1" applyAlignment="1" applyProtection="1">
      <alignment horizontal="center"/>
    </xf>
    <xf numFmtId="0" fontId="0" fillId="0" borderId="0" xfId="0" applyFill="1" applyProtection="1"/>
    <xf numFmtId="0" fontId="0" fillId="0" borderId="0" xfId="0" applyFont="1" applyAlignment="1" applyProtection="1"/>
    <xf numFmtId="0" fontId="0" fillId="0" borderId="0" xfId="0" applyFill="1" applyBorder="1" applyProtection="1"/>
    <xf numFmtId="9" fontId="12" fillId="3" borderId="2" xfId="4" applyFont="1" applyFill="1" applyBorder="1" applyAlignment="1" applyProtection="1">
      <alignment horizontal="center"/>
    </xf>
    <xf numFmtId="0" fontId="0" fillId="0" borderId="0" xfId="0" applyFont="1" applyFill="1" applyProtection="1"/>
    <xf numFmtId="0" fontId="0" fillId="0" borderId="0" xfId="0" applyFill="1" applyAlignment="1" applyProtection="1">
      <alignment vertical="center"/>
    </xf>
    <xf numFmtId="0" fontId="18" fillId="0" borderId="0" xfId="0" applyFont="1" applyProtection="1"/>
    <xf numFmtId="0" fontId="0" fillId="0" borderId="0" xfId="0" applyAlignment="1" applyProtection="1">
      <alignment horizontal="left"/>
    </xf>
    <xf numFmtId="0" fontId="19" fillId="0" borderId="0" xfId="0" applyFont="1" applyProtection="1">
      <protection hidden="1"/>
    </xf>
    <xf numFmtId="0" fontId="20" fillId="0" borderId="0" xfId="0" applyFont="1"/>
    <xf numFmtId="0" fontId="19" fillId="0" borderId="0" xfId="0" applyFont="1" applyBorder="1" applyAlignment="1" applyProtection="1">
      <alignment horizontal="left"/>
      <protection locked="0"/>
    </xf>
    <xf numFmtId="0" fontId="12" fillId="0" borderId="0" xfId="0" applyFont="1" applyFill="1" applyBorder="1" applyAlignment="1" applyProtection="1">
      <alignment vertical="center"/>
    </xf>
    <xf numFmtId="0" fontId="12" fillId="5" borderId="2" xfId="0" applyFont="1" applyFill="1" applyBorder="1" applyAlignment="1" applyProtection="1"/>
    <xf numFmtId="0" fontId="12" fillId="5" borderId="3" xfId="0" applyFont="1" applyFill="1" applyBorder="1" applyAlignment="1" applyProtection="1">
      <alignment vertical="center"/>
    </xf>
    <xf numFmtId="0" fontId="12" fillId="5" borderId="2" xfId="0" applyFont="1" applyFill="1" applyBorder="1" applyAlignment="1" applyProtection="1">
      <alignment vertical="center"/>
    </xf>
    <xf numFmtId="0" fontId="12" fillId="5" borderId="2" xfId="0" applyFont="1" applyFill="1" applyBorder="1" applyAlignment="1" applyProtection="1">
      <alignment vertical="center" wrapText="1"/>
    </xf>
    <xf numFmtId="0" fontId="12" fillId="5" borderId="2" xfId="0" applyFont="1" applyFill="1" applyBorder="1" applyAlignment="1" applyProtection="1">
      <alignment horizontal="center" vertical="center"/>
    </xf>
    <xf numFmtId="0" fontId="21" fillId="3" borderId="4" xfId="0" applyFont="1" applyFill="1" applyBorder="1" applyAlignment="1" applyProtection="1">
      <alignment horizontal="left" indent="1"/>
    </xf>
    <xf numFmtId="0" fontId="16" fillId="3" borderId="5" xfId="0" applyFont="1" applyFill="1" applyBorder="1" applyProtection="1"/>
    <xf numFmtId="0" fontId="16" fillId="3" borderId="6" xfId="0" applyFont="1" applyFill="1" applyBorder="1" applyProtection="1"/>
    <xf numFmtId="167" fontId="3" fillId="3" borderId="4" xfId="2" applyNumberFormat="1" applyFont="1" applyFill="1" applyBorder="1" applyAlignment="1" applyProtection="1">
      <alignment horizontal="center"/>
    </xf>
    <xf numFmtId="0" fontId="16" fillId="3" borderId="7" xfId="0" applyFont="1" applyFill="1" applyBorder="1" applyProtection="1"/>
    <xf numFmtId="0" fontId="16" fillId="3" borderId="8" xfId="0" applyFont="1" applyFill="1" applyBorder="1" applyProtection="1"/>
    <xf numFmtId="0" fontId="22" fillId="0" borderId="0" xfId="0" applyFont="1" applyProtection="1"/>
    <xf numFmtId="167" fontId="15" fillId="4" borderId="2" xfId="2" applyNumberFormat="1" applyFont="1" applyFill="1" applyBorder="1" applyAlignment="1" applyProtection="1">
      <alignment horizontal="center"/>
    </xf>
    <xf numFmtId="167" fontId="2" fillId="5" borderId="2" xfId="2" applyNumberFormat="1" applyFont="1" applyFill="1" applyBorder="1" applyAlignment="1" applyProtection="1">
      <alignment horizontal="center"/>
    </xf>
    <xf numFmtId="167" fontId="2" fillId="3" borderId="2" xfId="2" applyNumberFormat="1" applyFont="1" applyFill="1" applyBorder="1" applyAlignment="1" applyProtection="1">
      <alignment horizontal="center"/>
    </xf>
    <xf numFmtId="9" fontId="0" fillId="0" borderId="0" xfId="0" applyNumberFormat="1" applyBorder="1" applyProtection="1"/>
    <xf numFmtId="165" fontId="12" fillId="3" borderId="2" xfId="0" applyNumberFormat="1" applyFont="1" applyFill="1" applyBorder="1" applyAlignment="1" applyProtection="1">
      <alignment vertical="center"/>
    </xf>
    <xf numFmtId="0" fontId="0" fillId="0" borderId="0" xfId="0" quotePrefix="1" applyAlignment="1" applyProtection="1">
      <alignment horizontal="right" vertical="center"/>
    </xf>
    <xf numFmtId="0" fontId="0" fillId="5" borderId="2" xfId="0" applyFont="1" applyFill="1" applyBorder="1" applyAlignment="1" applyProtection="1">
      <alignment vertical="center"/>
    </xf>
    <xf numFmtId="0" fontId="12" fillId="5" borderId="2" xfId="0" applyFont="1" applyFill="1" applyBorder="1" applyAlignment="1" applyProtection="1">
      <alignment horizontal="center" vertical="center" wrapText="1"/>
    </xf>
    <xf numFmtId="0" fontId="12" fillId="5" borderId="9" xfId="0" applyFont="1" applyFill="1" applyBorder="1" applyAlignment="1" applyProtection="1">
      <alignment vertical="center"/>
    </xf>
    <xf numFmtId="0" fontId="12" fillId="5" borderId="10" xfId="0" applyFont="1" applyFill="1" applyBorder="1" applyAlignment="1" applyProtection="1">
      <alignment vertical="center"/>
    </xf>
    <xf numFmtId="0" fontId="12" fillId="5" borderId="11" xfId="0" applyFont="1" applyFill="1" applyBorder="1" applyAlignment="1" applyProtection="1">
      <alignment vertical="center"/>
    </xf>
    <xf numFmtId="165" fontId="12" fillId="3" borderId="2" xfId="0" applyNumberFormat="1" applyFont="1" applyFill="1" applyBorder="1" applyAlignment="1" applyProtection="1">
      <alignment horizontal="center" vertical="center"/>
    </xf>
    <xf numFmtId="9" fontId="12" fillId="3" borderId="2" xfId="4" applyFont="1" applyFill="1" applyBorder="1" applyAlignment="1" applyProtection="1">
      <alignment horizontal="center" vertical="center"/>
    </xf>
    <xf numFmtId="0" fontId="0" fillId="0" borderId="0" xfId="0" applyFont="1" applyAlignment="1" applyProtection="1">
      <alignment horizontal="center"/>
    </xf>
    <xf numFmtId="0" fontId="0" fillId="0" borderId="0" xfId="0" applyAlignment="1" applyProtection="1"/>
    <xf numFmtId="165" fontId="0" fillId="3" borderId="2" xfId="0" applyNumberFormat="1" applyFill="1" applyBorder="1" applyAlignment="1" applyProtection="1"/>
    <xf numFmtId="0" fontId="0" fillId="3" borderId="2" xfId="0" applyFill="1" applyBorder="1" applyAlignment="1" applyProtection="1"/>
    <xf numFmtId="165" fontId="0" fillId="3" borderId="2" xfId="0" applyNumberFormat="1" applyFill="1" applyBorder="1" applyAlignment="1" applyProtection="1">
      <alignment horizontal="left" vertical="center"/>
    </xf>
    <xf numFmtId="0" fontId="0" fillId="3" borderId="2" xfId="0" applyFill="1" applyBorder="1" applyAlignment="1" applyProtection="1">
      <alignment horizontal="left" vertical="center"/>
    </xf>
    <xf numFmtId="9" fontId="8" fillId="3" borderId="12" xfId="4" applyFont="1" applyFill="1" applyBorder="1" applyAlignment="1" applyProtection="1">
      <alignment wrapText="1"/>
    </xf>
    <xf numFmtId="0" fontId="23" fillId="4" borderId="0" xfId="0" applyFont="1" applyFill="1" applyBorder="1" applyAlignment="1" applyProtection="1">
      <alignment horizontal="left"/>
      <protection hidden="1"/>
    </xf>
    <xf numFmtId="9" fontId="8" fillId="5" borderId="2" xfId="4" applyFont="1" applyFill="1" applyBorder="1" applyAlignment="1" applyProtection="1">
      <alignment wrapText="1"/>
      <protection hidden="1"/>
    </xf>
    <xf numFmtId="164" fontId="8" fillId="3" borderId="2" xfId="1" applyFont="1" applyFill="1" applyBorder="1" applyAlignment="1" applyProtection="1">
      <alignment horizontal="left" wrapText="1"/>
      <protection hidden="1"/>
    </xf>
    <xf numFmtId="1" fontId="8" fillId="3" borderId="2" xfId="4" applyNumberFormat="1" applyFont="1" applyFill="1" applyBorder="1" applyAlignment="1" applyProtection="1">
      <alignment horizontal="left" wrapText="1"/>
      <protection hidden="1"/>
    </xf>
    <xf numFmtId="9" fontId="8" fillId="5" borderId="2" xfId="4" applyFont="1" applyFill="1" applyBorder="1" applyAlignment="1" applyProtection="1">
      <alignment vertical="center" wrapText="1"/>
      <protection hidden="1"/>
    </xf>
    <xf numFmtId="9" fontId="8" fillId="3" borderId="2" xfId="4" applyFont="1" applyFill="1" applyBorder="1" applyAlignment="1" applyProtection="1">
      <alignment vertical="center" wrapText="1"/>
      <protection hidden="1"/>
    </xf>
    <xf numFmtId="0" fontId="0" fillId="5" borderId="2" xfId="0" applyFont="1" applyFill="1" applyBorder="1" applyProtection="1">
      <protection hidden="1"/>
    </xf>
    <xf numFmtId="0" fontId="12" fillId="0" borderId="0" xfId="0" applyFont="1" applyFill="1" applyProtection="1"/>
    <xf numFmtId="9" fontId="0" fillId="3" borderId="2" xfId="0" applyNumberFormat="1" applyFill="1" applyBorder="1" applyAlignment="1" applyProtection="1">
      <alignment horizontal="center"/>
    </xf>
    <xf numFmtId="0" fontId="0" fillId="3" borderId="2" xfId="0" applyNumberFormat="1" applyFill="1" applyBorder="1" applyAlignment="1" applyProtection="1">
      <alignment horizontal="center"/>
    </xf>
    <xf numFmtId="165" fontId="0" fillId="3" borderId="2" xfId="0" applyNumberFormat="1" applyFill="1" applyBorder="1" applyAlignment="1" applyProtection="1">
      <alignment vertical="center"/>
    </xf>
    <xf numFmtId="0" fontId="9" fillId="4" borderId="0" xfId="0" quotePrefix="1" applyFont="1" applyFill="1" applyBorder="1" applyAlignment="1" applyProtection="1">
      <alignment horizontal="left" vertical="center"/>
    </xf>
    <xf numFmtId="0" fontId="24" fillId="4" borderId="0" xfId="0" applyFont="1" applyFill="1" applyBorder="1" applyAlignment="1" applyProtection="1">
      <alignment horizontal="left"/>
    </xf>
    <xf numFmtId="0" fontId="23" fillId="4" borderId="0" xfId="0" applyFont="1" applyFill="1" applyBorder="1" applyAlignment="1" applyProtection="1">
      <alignment horizontal="left"/>
      <protection hidden="1"/>
    </xf>
    <xf numFmtId="0" fontId="24" fillId="4" borderId="0" xfId="0" applyFont="1" applyFill="1" applyBorder="1" applyAlignment="1" applyProtection="1">
      <alignment horizontal="left"/>
    </xf>
    <xf numFmtId="0" fontId="0" fillId="3" borderId="3" xfId="0" applyFill="1" applyBorder="1" applyAlignment="1" applyProtection="1">
      <alignment horizontal="left"/>
      <protection hidden="1"/>
    </xf>
    <xf numFmtId="0" fontId="0" fillId="3" borderId="2" xfId="0" applyFill="1" applyBorder="1" applyAlignment="1" applyProtection="1">
      <alignment horizontal="left"/>
      <protection hidden="1"/>
    </xf>
    <xf numFmtId="0" fontId="0" fillId="3" borderId="3" xfId="0" applyFill="1" applyBorder="1" applyAlignment="1" applyProtection="1">
      <protection hidden="1"/>
    </xf>
    <xf numFmtId="0" fontId="0" fillId="3" borderId="2" xfId="0" applyFill="1" applyBorder="1" applyAlignment="1" applyProtection="1">
      <protection hidden="1"/>
    </xf>
    <xf numFmtId="0" fontId="0" fillId="3" borderId="6" xfId="0" applyFill="1" applyBorder="1" applyAlignment="1" applyProtection="1">
      <protection hidden="1"/>
    </xf>
    <xf numFmtId="0" fontId="0" fillId="3" borderId="6" xfId="0" applyFill="1" applyBorder="1" applyAlignment="1" applyProtection="1">
      <alignment horizontal="left"/>
      <protection hidden="1"/>
    </xf>
    <xf numFmtId="165" fontId="12" fillId="3" borderId="2" xfId="0" applyNumberFormat="1" applyFont="1" applyFill="1" applyBorder="1" applyAlignment="1" applyProtection="1"/>
    <xf numFmtId="0" fontId="12" fillId="0" borderId="0" xfId="0" applyFont="1" applyAlignment="1" applyProtection="1"/>
    <xf numFmtId="9" fontId="8" fillId="5" borderId="3" xfId="4" applyFont="1" applyFill="1" applyBorder="1" applyAlignment="1" applyProtection="1">
      <alignment horizontal="left" vertical="center" wrapText="1"/>
      <protection hidden="1"/>
    </xf>
    <xf numFmtId="9" fontId="8" fillId="0" borderId="0" xfId="4" applyFont="1" applyProtection="1"/>
    <xf numFmtId="14" fontId="0" fillId="0" borderId="0" xfId="0" applyNumberFormat="1" applyProtection="1"/>
    <xf numFmtId="0" fontId="9" fillId="4" borderId="0" xfId="0" quotePrefix="1" applyFont="1" applyFill="1" applyBorder="1" applyAlignment="1" applyProtection="1">
      <alignment horizontal="left" vertical="center"/>
    </xf>
    <xf numFmtId="0" fontId="0" fillId="3" borderId="2" xfId="0" applyFill="1" applyBorder="1" applyAlignment="1" applyProtection="1">
      <alignment horizontal="left" vertical="center"/>
    </xf>
    <xf numFmtId="0" fontId="12" fillId="5" borderId="12" xfId="0" applyFont="1" applyFill="1" applyBorder="1" applyAlignment="1" applyProtection="1">
      <alignment vertical="center"/>
    </xf>
    <xf numFmtId="165" fontId="12" fillId="3" borderId="2" xfId="0" applyNumberFormat="1" applyFont="1" applyFill="1" applyBorder="1" applyAlignment="1" applyProtection="1">
      <alignment horizontal="left" vertical="center"/>
    </xf>
    <xf numFmtId="0" fontId="12" fillId="0" borderId="0" xfId="0" applyFont="1" applyBorder="1" applyAlignment="1" applyProtection="1">
      <alignment horizontal="left"/>
    </xf>
    <xf numFmtId="0" fontId="0" fillId="0" borderId="0" xfId="0" applyBorder="1" applyAlignment="1" applyProtection="1">
      <alignment vertical="center"/>
    </xf>
    <xf numFmtId="0" fontId="17" fillId="4" borderId="34" xfId="0" applyFont="1" applyFill="1" applyBorder="1" applyAlignment="1" applyProtection="1">
      <alignment vertical="center"/>
    </xf>
    <xf numFmtId="0" fontId="15" fillId="4" borderId="32" xfId="0" applyFont="1" applyFill="1" applyBorder="1" applyAlignment="1" applyProtection="1">
      <alignment vertical="center"/>
    </xf>
    <xf numFmtId="0" fontId="15" fillId="4" borderId="33" xfId="0" applyFont="1" applyFill="1" applyBorder="1" applyAlignment="1" applyProtection="1">
      <alignment vertical="center"/>
    </xf>
    <xf numFmtId="0" fontId="18" fillId="3" borderId="0" xfId="0" applyFont="1" applyFill="1" applyBorder="1" applyAlignment="1" applyProtection="1">
      <alignment horizontal="left" vertical="center" indent="1"/>
    </xf>
    <xf numFmtId="0" fontId="0" fillId="3" borderId="0" xfId="0" applyFont="1" applyFill="1" applyBorder="1" applyAlignment="1" applyProtection="1">
      <alignment horizontal="left" vertical="center" indent="1"/>
    </xf>
    <xf numFmtId="0" fontId="22" fillId="0" borderId="0" xfId="0" applyFont="1" applyAlignment="1" applyProtection="1">
      <alignment vertical="center"/>
    </xf>
    <xf numFmtId="0" fontId="12" fillId="3" borderId="2" xfId="0" quotePrefix="1" applyFont="1" applyFill="1" applyBorder="1" applyProtection="1"/>
    <xf numFmtId="0" fontId="22" fillId="0" borderId="0" xfId="0" applyFont="1" applyAlignment="1" applyProtection="1">
      <alignment horizontal="left" vertical="center"/>
    </xf>
    <xf numFmtId="0" fontId="0" fillId="3" borderId="2" xfId="0" applyFill="1" applyBorder="1" applyAlignment="1" applyProtection="1">
      <alignment horizontal="left" vertical="center"/>
    </xf>
    <xf numFmtId="0" fontId="24" fillId="4" borderId="0" xfId="0" applyFont="1" applyFill="1" applyBorder="1" applyAlignment="1" applyProtection="1">
      <alignment vertical="center"/>
    </xf>
    <xf numFmtId="165" fontId="0" fillId="3" borderId="13" xfId="0" applyNumberFormat="1" applyFill="1" applyBorder="1" applyAlignment="1" applyProtection="1">
      <alignment horizontal="left" vertical="center"/>
    </xf>
    <xf numFmtId="0" fontId="24" fillId="4" borderId="0" xfId="0" quotePrefix="1" applyFont="1" applyFill="1" applyBorder="1" applyAlignment="1" applyProtection="1">
      <alignment vertical="center"/>
    </xf>
    <xf numFmtId="0" fontId="9" fillId="4" borderId="0" xfId="0" quotePrefix="1" applyFont="1" applyFill="1" applyBorder="1" applyAlignment="1" applyProtection="1">
      <alignment vertical="center"/>
    </xf>
    <xf numFmtId="167" fontId="2" fillId="6" borderId="2" xfId="2" applyNumberFormat="1" applyFont="1" applyFill="1" applyBorder="1" applyAlignment="1" applyProtection="1">
      <alignment horizontal="center"/>
    </xf>
    <xf numFmtId="0" fontId="16" fillId="3" borderId="14" xfId="0" applyFont="1" applyFill="1" applyBorder="1" applyProtection="1"/>
    <xf numFmtId="0" fontId="0" fillId="3" borderId="15" xfId="0" applyFill="1" applyBorder="1" applyProtection="1"/>
    <xf numFmtId="0" fontId="16" fillId="3" borderId="16" xfId="0" applyFont="1" applyFill="1" applyBorder="1" applyProtection="1"/>
    <xf numFmtId="0" fontId="12" fillId="5" borderId="12" xfId="0" applyFont="1" applyFill="1" applyBorder="1" applyAlignment="1" applyProtection="1">
      <alignment horizontal="left" vertical="center"/>
    </xf>
    <xf numFmtId="0" fontId="12" fillId="5" borderId="2" xfId="0" applyFont="1" applyFill="1" applyBorder="1" applyAlignment="1" applyProtection="1">
      <alignment horizontal="left" vertical="center" wrapText="1"/>
    </xf>
    <xf numFmtId="0" fontId="12" fillId="5" borderId="12"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9" fontId="12" fillId="5" borderId="2" xfId="4" applyFont="1" applyFill="1" applyBorder="1" applyAlignment="1" applyProtection="1">
      <alignment horizontal="left" vertical="center" wrapText="1"/>
      <protection hidden="1"/>
    </xf>
    <xf numFmtId="9" fontId="12" fillId="5" borderId="12" xfId="4" applyFont="1" applyFill="1" applyBorder="1" applyAlignment="1" applyProtection="1">
      <alignment vertical="center" wrapText="1"/>
      <protection hidden="1"/>
    </xf>
    <xf numFmtId="167" fontId="2" fillId="0" borderId="2" xfId="2" applyNumberFormat="1" applyFont="1" applyFill="1" applyBorder="1" applyAlignment="1" applyProtection="1">
      <alignment horizontal="center"/>
    </xf>
    <xf numFmtId="0" fontId="0" fillId="0" borderId="2" xfId="0" applyFill="1" applyBorder="1" applyAlignment="1" applyProtection="1">
      <alignment vertical="center"/>
      <protection locked="0"/>
    </xf>
    <xf numFmtId="165" fontId="0" fillId="0" borderId="2" xfId="0" applyNumberFormat="1" applyFill="1" applyBorder="1" applyAlignment="1" applyProtection="1">
      <alignment vertical="center"/>
      <protection locked="0"/>
    </xf>
    <xf numFmtId="165" fontId="0" fillId="0" borderId="2" xfId="0" applyNumberFormat="1" applyFill="1" applyBorder="1" applyAlignment="1" applyProtection="1">
      <protection locked="0"/>
    </xf>
    <xf numFmtId="0" fontId="0" fillId="0" borderId="2" xfId="0" applyFill="1" applyBorder="1" applyAlignment="1" applyProtection="1">
      <protection locked="0"/>
    </xf>
    <xf numFmtId="9" fontId="0" fillId="0" borderId="2" xfId="0" applyNumberFormat="1" applyFill="1" applyBorder="1" applyAlignment="1" applyProtection="1">
      <alignment horizontal="center"/>
      <protection locked="0"/>
    </xf>
    <xf numFmtId="169" fontId="0" fillId="0" borderId="2" xfId="0" applyNumberFormat="1" applyFill="1" applyBorder="1" applyProtection="1">
      <protection locked="0"/>
    </xf>
    <xf numFmtId="165" fontId="0" fillId="0" borderId="2" xfId="0" applyNumberFormat="1" applyFill="1" applyBorder="1" applyProtection="1">
      <protection locked="0"/>
    </xf>
    <xf numFmtId="165" fontId="0" fillId="0" borderId="2" xfId="0" applyNumberFormat="1" applyFill="1" applyBorder="1" applyAlignment="1" applyProtection="1">
      <alignment horizontal="left" vertical="center"/>
      <protection locked="0"/>
    </xf>
    <xf numFmtId="0" fontId="9" fillId="4" borderId="0" xfId="0" quotePrefix="1" applyFont="1" applyFill="1" applyBorder="1" applyAlignment="1" applyProtection="1">
      <alignment horizontal="left" vertical="center"/>
    </xf>
    <xf numFmtId="0" fontId="12" fillId="5" borderId="12" xfId="0" applyFont="1" applyFill="1" applyBorder="1" applyAlignment="1" applyProtection="1">
      <alignment horizontal="center" vertical="center"/>
    </xf>
    <xf numFmtId="0" fontId="24" fillId="4" borderId="0" xfId="0" applyFont="1" applyFill="1" applyBorder="1" applyAlignment="1" applyProtection="1">
      <alignment horizontal="left"/>
    </xf>
    <xf numFmtId="0" fontId="11" fillId="0" borderId="0" xfId="3" applyProtection="1"/>
    <xf numFmtId="0" fontId="24" fillId="4" borderId="0" xfId="0" applyFont="1" applyFill="1" applyBorder="1" applyAlignment="1" applyProtection="1"/>
    <xf numFmtId="9" fontId="8" fillId="3" borderId="2" xfId="4" applyNumberFormat="1" applyFont="1" applyFill="1" applyBorder="1" applyAlignment="1" applyProtection="1">
      <alignment horizontal="center"/>
    </xf>
    <xf numFmtId="0" fontId="12" fillId="5" borderId="2" xfId="0" applyFont="1" applyFill="1" applyBorder="1" applyAlignment="1" applyProtection="1">
      <alignment wrapText="1"/>
    </xf>
    <xf numFmtId="0" fontId="0" fillId="0" borderId="0" xfId="0" applyFont="1" applyAlignment="1" applyProtection="1">
      <alignment horizontal="left"/>
    </xf>
    <xf numFmtId="2" fontId="0" fillId="0" borderId="2" xfId="0" applyNumberFormat="1" applyFill="1" applyBorder="1" applyAlignment="1" applyProtection="1">
      <alignment vertical="center"/>
      <protection locked="0"/>
    </xf>
    <xf numFmtId="0" fontId="0" fillId="0" borderId="0" xfId="0" applyFont="1" applyProtection="1"/>
    <xf numFmtId="9" fontId="8" fillId="3" borderId="2" xfId="4" applyFont="1" applyFill="1" applyBorder="1" applyAlignment="1" applyProtection="1">
      <alignment wrapText="1"/>
    </xf>
    <xf numFmtId="9" fontId="8" fillId="3" borderId="12" xfId="4" applyFont="1" applyFill="1" applyBorder="1" applyAlignment="1" applyProtection="1">
      <alignment wrapText="1"/>
    </xf>
    <xf numFmtId="9" fontId="0" fillId="3" borderId="2" xfId="4" applyFont="1" applyFill="1" applyBorder="1" applyAlignment="1" applyProtection="1">
      <alignment wrapText="1"/>
    </xf>
    <xf numFmtId="0" fontId="24" fillId="4" borderId="0" xfId="0" quotePrefix="1" applyFont="1" applyFill="1" applyBorder="1" applyAlignment="1" applyProtection="1"/>
    <xf numFmtId="0" fontId="9" fillId="4" borderId="0" xfId="0" quotePrefix="1" applyFont="1" applyFill="1" applyBorder="1" applyAlignment="1" applyProtection="1"/>
    <xf numFmtId="0" fontId="0" fillId="0" borderId="0" xfId="0" applyProtection="1"/>
    <xf numFmtId="9" fontId="0" fillId="3" borderId="2" xfId="4" applyFont="1" applyFill="1" applyBorder="1" applyAlignment="1" applyProtection="1">
      <alignment wrapText="1"/>
    </xf>
    <xf numFmtId="17" fontId="0" fillId="0" borderId="0" xfId="0" applyNumberFormat="1" applyAlignment="1" applyProtection="1">
      <alignment horizontal="left"/>
    </xf>
    <xf numFmtId="49" fontId="0" fillId="3" borderId="2" xfId="0" applyNumberFormat="1" applyFill="1" applyBorder="1" applyAlignment="1" applyProtection="1">
      <alignment horizontal="left" vertical="center"/>
    </xf>
    <xf numFmtId="0" fontId="0" fillId="0" borderId="2" xfId="0" applyBorder="1" applyProtection="1">
      <protection locked="0"/>
    </xf>
    <xf numFmtId="0" fontId="0" fillId="0" borderId="0" xfId="0" applyProtection="1">
      <protection locked="0"/>
    </xf>
    <xf numFmtId="0" fontId="12" fillId="5" borderId="18" xfId="0" applyFont="1" applyFill="1" applyBorder="1" applyAlignment="1" applyProtection="1">
      <alignment vertical="center"/>
    </xf>
    <xf numFmtId="0" fontId="0" fillId="0" borderId="48" xfId="0" applyFont="1" applyBorder="1" applyAlignment="1" applyProtection="1">
      <alignment horizontal="right"/>
      <protection locked="0"/>
    </xf>
    <xf numFmtId="0" fontId="0" fillId="0" borderId="48" xfId="0" applyFont="1" applyBorder="1" applyProtection="1">
      <protection locked="0"/>
    </xf>
    <xf numFmtId="0" fontId="0" fillId="0" borderId="1" xfId="0" applyFont="1" applyBorder="1" applyAlignment="1" applyProtection="1">
      <alignment horizontal="right"/>
      <protection locked="0"/>
    </xf>
    <xf numFmtId="0" fontId="0" fillId="0" borderId="1" xfId="0" applyFont="1" applyBorder="1" applyProtection="1">
      <protection locked="0"/>
    </xf>
    <xf numFmtId="4" fontId="0" fillId="0" borderId="48" xfId="0" applyNumberFormat="1" applyFont="1" applyBorder="1" applyProtection="1">
      <protection locked="0"/>
    </xf>
    <xf numFmtId="4" fontId="0" fillId="0" borderId="1" xfId="0" applyNumberFormat="1" applyFont="1" applyBorder="1" applyProtection="1">
      <protection locked="0"/>
    </xf>
    <xf numFmtId="0" fontId="0" fillId="0" borderId="49" xfId="0" applyFont="1" applyBorder="1" applyAlignment="1" applyProtection="1">
      <alignment horizontal="right"/>
      <protection locked="0"/>
    </xf>
    <xf numFmtId="0" fontId="0" fillId="0" borderId="50" xfId="0" applyFont="1" applyBorder="1" applyAlignment="1" applyProtection="1">
      <alignment horizontal="right"/>
      <protection locked="0"/>
    </xf>
    <xf numFmtId="0" fontId="0" fillId="0" borderId="2" xfId="0" applyFill="1" applyBorder="1" applyAlignment="1" applyProtection="1">
      <alignment wrapText="1"/>
      <protection locked="0"/>
    </xf>
    <xf numFmtId="0" fontId="12" fillId="0" borderId="1" xfId="0" applyFont="1" applyBorder="1" applyAlignment="1">
      <alignment horizontal="center" vertical="center"/>
    </xf>
    <xf numFmtId="0" fontId="0" fillId="3" borderId="2" xfId="0" applyFill="1" applyBorder="1" applyAlignment="1" applyProtection="1">
      <alignment horizontal="left" vertical="center"/>
    </xf>
    <xf numFmtId="0" fontId="12" fillId="5" borderId="18" xfId="0" applyFont="1" applyFill="1" applyBorder="1" applyAlignment="1" applyProtection="1">
      <alignment vertical="center"/>
    </xf>
    <xf numFmtId="0" fontId="0" fillId="0" borderId="51" xfId="0" applyFont="1" applyBorder="1" applyAlignment="1" applyProtection="1">
      <alignment horizontal="right"/>
      <protection locked="0"/>
    </xf>
    <xf numFmtId="4" fontId="0" fillId="0" borderId="1" xfId="0" applyNumberFormat="1" applyFont="1" applyBorder="1" applyAlignment="1" applyProtection="1">
      <alignment horizontal="right"/>
      <protection locked="0"/>
    </xf>
    <xf numFmtId="4" fontId="0" fillId="0" borderId="48" xfId="0" applyNumberFormat="1" applyFont="1" applyBorder="1" applyAlignment="1" applyProtection="1">
      <alignment horizontal="right"/>
      <protection locked="0"/>
    </xf>
    <xf numFmtId="0" fontId="0" fillId="0" borderId="0" xfId="0" applyAlignment="1">
      <alignment horizontal="center" vertical="center"/>
    </xf>
    <xf numFmtId="0" fontId="12" fillId="5" borderId="13" xfId="0" applyFont="1" applyFill="1" applyBorder="1" applyAlignment="1">
      <alignment horizontal="center" vertical="center" wrapText="1"/>
    </xf>
    <xf numFmtId="0" fontId="12" fillId="5" borderId="31" xfId="0" applyFont="1" applyFill="1" applyBorder="1" applyAlignment="1">
      <alignment horizontal="center" vertical="center" wrapText="1"/>
    </xf>
    <xf numFmtId="4" fontId="12" fillId="5" borderId="31" xfId="0" applyNumberFormat="1" applyFont="1" applyFill="1" applyBorder="1" applyAlignment="1">
      <alignment horizontal="center" vertical="center" wrapText="1"/>
    </xf>
    <xf numFmtId="0" fontId="0" fillId="0" borderId="2" xfId="0" applyBorder="1" applyAlignment="1" applyProtection="1">
      <alignment horizontal="center" vertical="center"/>
      <protection locked="0"/>
    </xf>
    <xf numFmtId="9" fontId="0" fillId="0" borderId="2" xfId="0" applyNumberFormat="1" applyBorder="1" applyAlignment="1" applyProtection="1">
      <alignment horizontal="center"/>
      <protection locked="0"/>
    </xf>
    <xf numFmtId="4" fontId="0" fillId="0" borderId="2" xfId="0" applyNumberFormat="1" applyBorder="1" applyAlignment="1" applyProtection="1">
      <alignment horizontal="center"/>
      <protection locked="0"/>
    </xf>
    <xf numFmtId="165" fontId="0" fillId="3" borderId="2" xfId="0" applyNumberFormat="1" applyFill="1" applyBorder="1" applyAlignment="1">
      <alignment horizontal="center"/>
    </xf>
    <xf numFmtId="0" fontId="0" fillId="0" borderId="2" xfId="0" applyBorder="1" applyAlignment="1">
      <alignment horizontal="center"/>
    </xf>
    <xf numFmtId="4" fontId="0" fillId="0" borderId="0" xfId="0" applyNumberFormat="1"/>
    <xf numFmtId="0" fontId="0" fillId="0" borderId="2" xfId="0" applyBorder="1" applyAlignment="1">
      <alignment horizontal="center" vertical="center"/>
    </xf>
    <xf numFmtId="0" fontId="0" fillId="0" borderId="2" xfId="0" applyBorder="1"/>
    <xf numFmtId="4" fontId="12" fillId="5" borderId="13" xfId="0" applyNumberFormat="1" applyFont="1" applyFill="1" applyBorder="1" applyAlignment="1">
      <alignment horizontal="center" vertical="center" wrapText="1"/>
    </xf>
    <xf numFmtId="0" fontId="0" fillId="8" borderId="2"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12" fillId="0" borderId="0" xfId="0" applyFont="1"/>
    <xf numFmtId="0" fontId="0" fillId="0" borderId="0" xfId="0" applyFill="1"/>
    <xf numFmtId="0" fontId="12" fillId="0" borderId="13"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4" fontId="0" fillId="0" borderId="31" xfId="0" applyNumberFormat="1"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8" borderId="31" xfId="0" applyFill="1" applyBorder="1" applyAlignment="1" applyProtection="1">
      <alignment horizontal="center"/>
      <protection locked="0"/>
    </xf>
    <xf numFmtId="0" fontId="0" fillId="0" borderId="0"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12" fillId="8" borderId="13" xfId="0" applyFont="1" applyFill="1" applyBorder="1" applyAlignment="1">
      <alignment horizontal="center" vertical="center" wrapText="1"/>
    </xf>
    <xf numFmtId="17" fontId="0" fillId="0" borderId="0" xfId="0" applyNumberFormat="1" applyFill="1"/>
    <xf numFmtId="0" fontId="12" fillId="3" borderId="13" xfId="0" applyFont="1" applyFill="1" applyBorder="1" applyAlignment="1">
      <alignment horizontal="center" vertical="center" wrapText="1"/>
    </xf>
    <xf numFmtId="17" fontId="0" fillId="0" borderId="0" xfId="0" applyNumberFormat="1"/>
    <xf numFmtId="0" fontId="12" fillId="9" borderId="13" xfId="0" applyFont="1" applyFill="1" applyBorder="1" applyAlignment="1">
      <alignment horizontal="center" vertical="center" wrapText="1"/>
    </xf>
    <xf numFmtId="4" fontId="0" fillId="0" borderId="1" xfId="0" applyNumberFormat="1" applyFont="1" applyBorder="1" applyAlignment="1" applyProtection="1">
      <alignment horizontal="center" vertical="center"/>
      <protection locked="0"/>
    </xf>
    <xf numFmtId="4" fontId="0" fillId="0" borderId="48" xfId="0" applyNumberFormat="1" applyFont="1" applyBorder="1" applyAlignment="1" applyProtection="1">
      <alignment horizontal="center" vertical="center"/>
      <protection locked="0"/>
    </xf>
    <xf numFmtId="4" fontId="25" fillId="0" borderId="48" xfId="0" applyNumberFormat="1" applyFont="1" applyBorder="1" applyAlignment="1" applyProtection="1">
      <alignment horizontal="center" vertical="center" wrapText="1"/>
      <protection locked="0"/>
    </xf>
    <xf numFmtId="4" fontId="25" fillId="0" borderId="1" xfId="0" applyNumberFormat="1" applyFont="1" applyBorder="1" applyAlignment="1" applyProtection="1">
      <alignment horizontal="center" vertical="center" wrapText="1"/>
      <protection locked="0"/>
    </xf>
    <xf numFmtId="0" fontId="25" fillId="0" borderId="49" xfId="0" applyFont="1" applyBorder="1" applyAlignment="1" applyProtection="1">
      <alignment horizontal="center" vertical="center" wrapText="1"/>
      <protection locked="0"/>
    </xf>
    <xf numFmtId="0" fontId="0" fillId="3" borderId="2" xfId="0" applyFill="1" applyBorder="1" applyAlignment="1" applyProtection="1">
      <alignment horizontal="left" vertical="center"/>
    </xf>
    <xf numFmtId="0" fontId="12" fillId="5" borderId="18" xfId="0" applyFont="1" applyFill="1" applyBorder="1" applyAlignment="1" applyProtection="1">
      <alignment vertical="center"/>
    </xf>
    <xf numFmtId="17" fontId="0" fillId="10" borderId="0" xfId="0" applyNumberFormat="1" applyFill="1"/>
    <xf numFmtId="17" fontId="18" fillId="0" borderId="0" xfId="0" applyNumberFormat="1" applyFont="1" applyFill="1"/>
    <xf numFmtId="0" fontId="0" fillId="0" borderId="0" xfId="0" applyAlignment="1">
      <alignment horizontal="left" vertical="center"/>
    </xf>
    <xf numFmtId="0" fontId="0" fillId="10" borderId="0" xfId="0" applyFill="1"/>
    <xf numFmtId="0" fontId="0" fillId="3" borderId="31" xfId="0" applyFill="1" applyBorder="1" applyAlignment="1" applyProtection="1">
      <alignment horizontal="center"/>
      <protection locked="0"/>
    </xf>
    <xf numFmtId="0" fontId="0" fillId="8" borderId="0" xfId="0" applyFill="1"/>
    <xf numFmtId="0" fontId="12" fillId="5" borderId="13" xfId="0" applyFont="1" applyFill="1" applyBorder="1" applyAlignment="1">
      <alignment horizontal="left" vertical="center" wrapText="1"/>
    </xf>
    <xf numFmtId="0" fontId="0" fillId="0" borderId="2" xfId="0" applyBorder="1" applyAlignment="1" applyProtection="1">
      <alignment horizontal="left" vertical="center"/>
      <protection locked="0"/>
    </xf>
    <xf numFmtId="0" fontId="0" fillId="0" borderId="2" xfId="0" applyBorder="1" applyAlignment="1">
      <alignment horizontal="left" vertical="center"/>
    </xf>
    <xf numFmtId="0" fontId="12" fillId="0" borderId="1" xfId="0" applyFont="1" applyBorder="1" applyAlignment="1">
      <alignment horizontal="center" vertical="center" wrapText="1"/>
    </xf>
    <xf numFmtId="10" fontId="0" fillId="0" borderId="1" xfId="0" applyNumberFormat="1" applyBorder="1" applyAlignment="1">
      <alignment horizontal="center" vertical="center"/>
    </xf>
    <xf numFmtId="10" fontId="12" fillId="0" borderId="1" xfId="0" applyNumberFormat="1" applyFont="1" applyBorder="1" applyAlignment="1">
      <alignment horizontal="center" vertical="center"/>
    </xf>
    <xf numFmtId="17" fontId="0" fillId="0" borderId="1" xfId="0" applyNumberFormat="1" applyBorder="1" applyAlignment="1">
      <alignment horizontal="center"/>
    </xf>
    <xf numFmtId="0" fontId="0" fillId="0" borderId="0" xfId="0" applyAlignment="1">
      <alignment horizontal="center"/>
    </xf>
    <xf numFmtId="0" fontId="0" fillId="0" borderId="49" xfId="0" applyFont="1" applyBorder="1" applyAlignment="1" applyProtection="1">
      <alignment horizontal="right" wrapText="1"/>
      <protection locked="0"/>
    </xf>
    <xf numFmtId="164" fontId="26" fillId="11" borderId="57" xfId="1" applyFont="1" applyFill="1" applyBorder="1" applyAlignment="1" applyProtection="1">
      <alignment vertical="center" wrapText="1"/>
      <protection locked="0"/>
    </xf>
    <xf numFmtId="0" fontId="26" fillId="11" borderId="57" xfId="0" applyFont="1" applyFill="1" applyBorder="1" applyAlignment="1" applyProtection="1">
      <alignment vertical="top" wrapText="1"/>
      <protection locked="0"/>
    </xf>
    <xf numFmtId="0" fontId="27" fillId="11" borderId="57" xfId="0" applyFont="1" applyFill="1" applyBorder="1" applyAlignment="1" applyProtection="1">
      <alignment vertical="top" wrapText="1"/>
      <protection locked="0"/>
    </xf>
    <xf numFmtId="0" fontId="0" fillId="3" borderId="40" xfId="0" applyFont="1" applyFill="1" applyBorder="1" applyAlignment="1" applyProtection="1">
      <alignment vertical="center"/>
    </xf>
    <xf numFmtId="0" fontId="0" fillId="3" borderId="17" xfId="0" applyFont="1" applyFill="1" applyBorder="1" applyAlignment="1" applyProtection="1">
      <alignment vertical="center"/>
    </xf>
    <xf numFmtId="0" fontId="0" fillId="0" borderId="35" xfId="0" applyFill="1" applyBorder="1" applyAlignment="1" applyProtection="1">
      <alignment horizontal="left" vertical="center"/>
    </xf>
    <xf numFmtId="0" fontId="0" fillId="0" borderId="36" xfId="0" applyFill="1" applyBorder="1" applyAlignment="1" applyProtection="1">
      <alignment horizontal="left" vertical="center"/>
    </xf>
    <xf numFmtId="0" fontId="0" fillId="0" borderId="37" xfId="0" applyFill="1" applyBorder="1" applyAlignment="1" applyProtection="1">
      <alignment horizontal="left" vertical="center"/>
    </xf>
    <xf numFmtId="0" fontId="0" fillId="3" borderId="12" xfId="0" applyFill="1" applyBorder="1" applyAlignment="1">
      <alignment vertical="center"/>
    </xf>
    <xf numFmtId="0" fontId="0" fillId="3" borderId="17" xfId="0" applyFill="1" applyBorder="1" applyAlignment="1">
      <alignment vertical="center"/>
    </xf>
    <xf numFmtId="0" fontId="0" fillId="3" borderId="18" xfId="0" applyFont="1" applyFill="1" applyBorder="1" applyAlignment="1" applyProtection="1">
      <alignment vertical="center"/>
    </xf>
    <xf numFmtId="0" fontId="22" fillId="0" borderId="0" xfId="0" applyFont="1" applyAlignment="1" applyProtection="1">
      <alignment horizontal="center" vertical="center" wrapText="1"/>
    </xf>
    <xf numFmtId="0" fontId="25" fillId="0" borderId="0" xfId="0" applyFont="1" applyAlignment="1" applyProtection="1">
      <alignment horizontal="center" vertical="center"/>
    </xf>
    <xf numFmtId="0" fontId="12" fillId="0" borderId="38" xfId="0" applyFont="1" applyBorder="1" applyAlignment="1" applyProtection="1">
      <alignment horizontal="center" vertical="center"/>
    </xf>
    <xf numFmtId="0" fontId="18" fillId="3" borderId="12" xfId="0" applyFont="1" applyFill="1" applyBorder="1" applyAlignment="1" applyProtection="1">
      <alignment horizontal="left" vertical="center" wrapText="1" indent="1"/>
    </xf>
    <xf numFmtId="0" fontId="18" fillId="3" borderId="17" xfId="0" applyFont="1" applyFill="1" applyBorder="1" applyAlignment="1" applyProtection="1">
      <alignment horizontal="left" vertical="center" wrapText="1" indent="1"/>
    </xf>
    <xf numFmtId="0" fontId="18" fillId="3" borderId="18" xfId="0" applyFont="1" applyFill="1" applyBorder="1" applyAlignment="1" applyProtection="1">
      <alignment horizontal="left" vertical="center" wrapText="1" indent="1"/>
    </xf>
    <xf numFmtId="0" fontId="0" fillId="0" borderId="0" xfId="0" applyAlignment="1" applyProtection="1">
      <alignment horizontal="center"/>
    </xf>
    <xf numFmtId="0" fontId="0" fillId="5" borderId="46" xfId="0" applyFill="1" applyBorder="1" applyAlignment="1" applyProtection="1">
      <alignment horizontal="left" vertical="center"/>
    </xf>
    <xf numFmtId="0" fontId="0" fillId="5" borderId="39" xfId="0" applyFill="1" applyBorder="1" applyAlignment="1" applyProtection="1">
      <alignment horizontal="left" vertical="center"/>
    </xf>
    <xf numFmtId="9" fontId="16" fillId="3" borderId="46" xfId="0" applyNumberFormat="1" applyFont="1" applyFill="1" applyBorder="1" applyAlignment="1" applyProtection="1">
      <alignment horizontal="center"/>
    </xf>
    <xf numFmtId="0" fontId="16" fillId="3" borderId="47" xfId="0" applyFont="1" applyFill="1" applyBorder="1" applyAlignment="1" applyProtection="1">
      <alignment horizontal="center"/>
    </xf>
    <xf numFmtId="9" fontId="16" fillId="0" borderId="35" xfId="0" applyNumberFormat="1" applyFont="1" applyFill="1" applyBorder="1" applyAlignment="1" applyProtection="1">
      <alignment horizontal="center"/>
    </xf>
    <xf numFmtId="0" fontId="16" fillId="0" borderId="41" xfId="0" applyFont="1" applyFill="1" applyBorder="1" applyAlignment="1" applyProtection="1">
      <alignment horizontal="center"/>
    </xf>
    <xf numFmtId="9" fontId="16" fillId="0" borderId="41" xfId="0" applyNumberFormat="1" applyFont="1" applyFill="1" applyBorder="1" applyAlignment="1" applyProtection="1">
      <alignment horizontal="center"/>
    </xf>
    <xf numFmtId="0" fontId="0" fillId="5" borderId="42" xfId="0" applyFill="1" applyBorder="1" applyAlignment="1" applyProtection="1">
      <alignment vertical="center"/>
    </xf>
    <xf numFmtId="0" fontId="0" fillId="5" borderId="43" xfId="0" applyFill="1" applyBorder="1" applyAlignment="1" applyProtection="1">
      <alignment vertical="center"/>
    </xf>
    <xf numFmtId="0" fontId="0" fillId="5" borderId="44" xfId="0" applyFill="1" applyBorder="1" applyAlignment="1" applyProtection="1">
      <alignment vertical="center"/>
    </xf>
    <xf numFmtId="0" fontId="0" fillId="5" borderId="45" xfId="0" applyFill="1" applyBorder="1" applyAlignment="1" applyProtection="1">
      <alignment vertical="center"/>
    </xf>
    <xf numFmtId="0" fontId="0" fillId="0" borderId="12" xfId="0" applyFill="1" applyBorder="1" applyAlignment="1" applyProtection="1">
      <alignment horizontal="center"/>
      <protection locked="0"/>
    </xf>
    <xf numFmtId="0" fontId="0" fillId="0" borderId="18" xfId="0" applyFill="1" applyBorder="1" applyAlignment="1" applyProtection="1">
      <alignment horizontal="center"/>
      <protection locked="0"/>
    </xf>
    <xf numFmtId="0" fontId="24" fillId="4" borderId="0" xfId="0" quotePrefix="1" applyFont="1" applyFill="1" applyBorder="1" applyAlignment="1" applyProtection="1">
      <alignment horizontal="left"/>
    </xf>
    <xf numFmtId="0" fontId="9" fillId="4" borderId="4" xfId="0" quotePrefix="1" applyFont="1" applyFill="1" applyBorder="1" applyAlignment="1" applyProtection="1">
      <alignment horizontal="left" vertical="center"/>
    </xf>
    <xf numFmtId="0" fontId="9" fillId="4" borderId="0" xfId="0" quotePrefix="1" applyFont="1" applyFill="1" applyBorder="1" applyAlignment="1" applyProtection="1">
      <alignment horizontal="left" vertical="center"/>
    </xf>
    <xf numFmtId="49" fontId="0" fillId="7" borderId="12" xfId="0" applyNumberFormat="1" applyFill="1" applyBorder="1" applyAlignment="1" applyProtection="1">
      <alignment vertical="center"/>
      <protection locked="0"/>
    </xf>
    <xf numFmtId="49" fontId="0" fillId="7" borderId="18" xfId="0" applyNumberFormat="1" applyFill="1" applyBorder="1" applyAlignment="1" applyProtection="1">
      <alignment vertical="center"/>
      <protection locked="0"/>
    </xf>
    <xf numFmtId="168" fontId="0" fillId="7" borderId="6" xfId="0" applyNumberFormat="1" applyFill="1" applyBorder="1" applyAlignment="1" applyProtection="1">
      <alignment horizontal="left" vertical="center"/>
      <protection locked="0"/>
    </xf>
    <xf numFmtId="168" fontId="0" fillId="7" borderId="5" xfId="0" applyNumberFormat="1" applyFill="1" applyBorder="1" applyAlignment="1" applyProtection="1">
      <alignment horizontal="left" vertical="center"/>
      <protection locked="0"/>
    </xf>
    <xf numFmtId="165" fontId="0" fillId="7" borderId="12" xfId="0" applyNumberFormat="1" applyFill="1" applyBorder="1" applyAlignment="1" applyProtection="1">
      <alignment horizontal="right" vertical="center"/>
      <protection locked="0"/>
    </xf>
    <xf numFmtId="165" fontId="0" fillId="7" borderId="18" xfId="0" applyNumberFormat="1" applyFill="1" applyBorder="1" applyAlignment="1" applyProtection="1">
      <alignment horizontal="right" vertical="center"/>
      <protection locked="0"/>
    </xf>
    <xf numFmtId="0" fontId="0" fillId="0" borderId="14" xfId="0" applyFill="1" applyBorder="1" applyAlignment="1" applyProtection="1">
      <alignment horizontal="left" vertical="top"/>
      <protection locked="0"/>
    </xf>
    <xf numFmtId="0" fontId="0" fillId="0" borderId="15" xfId="0" applyFill="1" applyBorder="1" applyAlignment="1" applyProtection="1">
      <alignment horizontal="left" vertical="top"/>
      <protection locked="0"/>
    </xf>
    <xf numFmtId="0" fontId="0" fillId="0" borderId="16" xfId="0" applyFill="1" applyBorder="1" applyAlignment="1" applyProtection="1">
      <alignment horizontal="left" vertical="top"/>
      <protection locked="0"/>
    </xf>
    <xf numFmtId="0" fontId="0" fillId="0" borderId="7"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8" xfId="0" applyFill="1" applyBorder="1" applyAlignment="1" applyProtection="1">
      <alignment horizontal="left" vertical="top"/>
      <protection locked="0"/>
    </xf>
    <xf numFmtId="0" fontId="0" fillId="0" borderId="6" xfId="0" applyFill="1" applyBorder="1" applyAlignment="1" applyProtection="1">
      <alignment horizontal="left" vertical="top"/>
      <protection locked="0"/>
    </xf>
    <xf numFmtId="0" fontId="0" fillId="0" borderId="4" xfId="0" applyFill="1" applyBorder="1" applyAlignment="1" applyProtection="1">
      <alignment horizontal="left" vertical="top"/>
      <protection locked="0"/>
    </xf>
    <xf numFmtId="0" fontId="0" fillId="0" borderId="5" xfId="0" applyFill="1" applyBorder="1" applyAlignment="1" applyProtection="1">
      <alignment horizontal="left" vertical="top"/>
      <protection locked="0"/>
    </xf>
    <xf numFmtId="0" fontId="0" fillId="0" borderId="19" xfId="0"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0" fillId="0" borderId="21" xfId="0" applyFill="1" applyBorder="1" applyAlignment="1" applyProtection="1">
      <alignment horizontal="left" vertical="top"/>
      <protection locked="0"/>
    </xf>
    <xf numFmtId="0" fontId="0" fillId="0" borderId="22" xfId="0" applyFill="1" applyBorder="1" applyAlignment="1" applyProtection="1">
      <alignment horizontal="left" vertical="top"/>
      <protection locked="0"/>
    </xf>
    <xf numFmtId="0" fontId="0" fillId="0" borderId="23" xfId="0" applyFill="1" applyBorder="1" applyAlignment="1" applyProtection="1">
      <alignment horizontal="left" vertical="top"/>
      <protection locked="0"/>
    </xf>
    <xf numFmtId="0" fontId="0" fillId="0" borderId="24" xfId="0" applyFill="1" applyBorder="1" applyAlignment="1" applyProtection="1">
      <alignment horizontal="left" vertical="top"/>
      <protection locked="0"/>
    </xf>
    <xf numFmtId="0" fontId="0" fillId="0" borderId="25" xfId="0" applyFill="1" applyBorder="1" applyAlignment="1" applyProtection="1">
      <alignment horizontal="left" vertical="top"/>
      <protection locked="0"/>
    </xf>
    <xf numFmtId="0" fontId="0" fillId="0" borderId="26" xfId="0" applyFill="1" applyBorder="1" applyAlignment="1" applyProtection="1">
      <alignment horizontal="left" vertical="top"/>
      <protection locked="0"/>
    </xf>
    <xf numFmtId="168" fontId="0" fillId="0" borderId="6" xfId="0" applyNumberFormat="1" applyFill="1" applyBorder="1" applyAlignment="1" applyProtection="1">
      <alignment horizontal="left" vertical="center"/>
      <protection locked="0"/>
    </xf>
    <xf numFmtId="168" fontId="0" fillId="0" borderId="5" xfId="0" applyNumberFormat="1" applyFill="1" applyBorder="1" applyAlignment="1" applyProtection="1">
      <alignment horizontal="left" vertical="center"/>
      <protection locked="0"/>
    </xf>
    <xf numFmtId="0" fontId="24" fillId="4" borderId="0" xfId="0" quotePrefix="1" applyFont="1" applyFill="1" applyBorder="1" applyAlignment="1" applyProtection="1">
      <alignment horizontal="left" vertical="center"/>
    </xf>
    <xf numFmtId="0" fontId="0" fillId="0" borderId="12" xfId="0" applyFill="1" applyBorder="1" applyAlignment="1" applyProtection="1">
      <alignment horizontal="left" vertical="center"/>
      <protection locked="0"/>
    </xf>
    <xf numFmtId="0" fontId="0" fillId="0" borderId="18" xfId="0" applyFill="1" applyBorder="1" applyAlignment="1" applyProtection="1">
      <alignment horizontal="left" vertic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center"/>
      <protection locked="0"/>
    </xf>
    <xf numFmtId="0" fontId="0" fillId="0" borderId="8" xfId="0" applyBorder="1" applyAlignment="1" applyProtection="1">
      <alignment horizontal="center"/>
      <protection locked="0"/>
    </xf>
    <xf numFmtId="0" fontId="0" fillId="0" borderId="6" xfId="0" applyBorder="1" applyAlignment="1" applyProtection="1">
      <alignment horizontal="center"/>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49" fontId="0" fillId="3" borderId="12" xfId="0" applyNumberFormat="1" applyFill="1" applyBorder="1" applyAlignment="1" applyProtection="1">
      <alignment horizontal="left"/>
    </xf>
    <xf numFmtId="49" fontId="0" fillId="3" borderId="18" xfId="0" applyNumberFormat="1" applyFill="1" applyBorder="1" applyAlignment="1" applyProtection="1">
      <alignment horizontal="left"/>
    </xf>
    <xf numFmtId="0" fontId="12" fillId="5" borderId="12"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0" fillId="3" borderId="2" xfId="0" applyFill="1" applyBorder="1" applyAlignment="1" applyProtection="1">
      <alignment horizontal="left" vertical="center"/>
    </xf>
    <xf numFmtId="0" fontId="24" fillId="4" borderId="0" xfId="0" applyFont="1" applyFill="1" applyBorder="1" applyAlignment="1" applyProtection="1">
      <alignment horizontal="left" vertical="center"/>
    </xf>
    <xf numFmtId="165" fontId="0" fillId="3" borderId="12" xfId="0" applyNumberFormat="1" applyFill="1" applyBorder="1" applyAlignment="1" applyProtection="1">
      <alignment horizontal="left" vertical="center"/>
    </xf>
    <xf numFmtId="165" fontId="0" fillId="3" borderId="17" xfId="0" applyNumberFormat="1" applyFill="1" applyBorder="1" applyAlignment="1" applyProtection="1">
      <alignment horizontal="left" vertical="center"/>
    </xf>
    <xf numFmtId="165" fontId="0" fillId="3" borderId="18" xfId="0" applyNumberFormat="1" applyFill="1" applyBorder="1" applyAlignment="1" applyProtection="1">
      <alignment horizontal="left" vertical="center"/>
    </xf>
    <xf numFmtId="9" fontId="12" fillId="3" borderId="27" xfId="4" applyFont="1" applyFill="1" applyBorder="1" applyAlignment="1" applyProtection="1">
      <alignment horizontal="center" vertical="center"/>
    </xf>
    <xf numFmtId="9" fontId="12" fillId="3" borderId="28" xfId="4" applyFont="1" applyFill="1" applyBorder="1" applyAlignment="1" applyProtection="1">
      <alignment horizontal="center" vertical="center"/>
    </xf>
    <xf numFmtId="165" fontId="12" fillId="3" borderId="29" xfId="0" applyNumberFormat="1" applyFont="1" applyFill="1" applyBorder="1" applyAlignment="1" applyProtection="1">
      <alignment horizontal="left" vertical="center"/>
    </xf>
    <xf numFmtId="165" fontId="12" fillId="3" borderId="30" xfId="0" applyNumberFormat="1" applyFont="1" applyFill="1" applyBorder="1" applyAlignment="1" applyProtection="1">
      <alignment horizontal="left" vertical="center"/>
    </xf>
    <xf numFmtId="0" fontId="0" fillId="0" borderId="17" xfId="0" applyFill="1" applyBorder="1" applyAlignment="1" applyProtection="1">
      <alignment horizontal="center"/>
      <protection locked="0"/>
    </xf>
    <xf numFmtId="0" fontId="12" fillId="5" borderId="12" xfId="0" applyFont="1" applyFill="1" applyBorder="1" applyAlignment="1" applyProtection="1">
      <alignment vertical="center"/>
    </xf>
    <xf numFmtId="0" fontId="12" fillId="5" borderId="17" xfId="0" applyFont="1" applyFill="1" applyBorder="1" applyAlignment="1" applyProtection="1">
      <alignment vertical="center"/>
    </xf>
    <xf numFmtId="0" fontId="12" fillId="5" borderId="18" xfId="0" applyFont="1" applyFill="1" applyBorder="1" applyAlignment="1" applyProtection="1">
      <alignment vertical="center"/>
    </xf>
    <xf numFmtId="0" fontId="12" fillId="5" borderId="12"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18" xfId="0" applyFont="1" applyFill="1" applyBorder="1" applyAlignment="1" applyProtection="1">
      <alignment horizontal="center" vertical="center" wrapText="1"/>
    </xf>
    <xf numFmtId="0" fontId="12" fillId="5" borderId="12" xfId="0" applyFont="1" applyFill="1" applyBorder="1" applyAlignment="1" applyProtection="1">
      <alignment horizontal="left"/>
    </xf>
    <xf numFmtId="0" fontId="12" fillId="5" borderId="17" xfId="0" applyFont="1" applyFill="1" applyBorder="1" applyAlignment="1" applyProtection="1">
      <alignment horizontal="left"/>
    </xf>
    <xf numFmtId="0" fontId="12" fillId="5" borderId="18" xfId="0" applyFont="1" applyFill="1" applyBorder="1" applyAlignment="1" applyProtection="1">
      <alignment horizontal="left"/>
    </xf>
    <xf numFmtId="0" fontId="0" fillId="0" borderId="52" xfId="0" applyBorder="1" applyAlignment="1">
      <alignment horizontal="center"/>
    </xf>
    <xf numFmtId="0" fontId="0" fillId="0" borderId="53" xfId="0" applyBorder="1" applyAlignment="1">
      <alignment horizontal="center"/>
    </xf>
    <xf numFmtId="0" fontId="0" fillId="0" borderId="49"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24" fillId="0" borderId="0" xfId="0" applyFont="1" applyFill="1" applyBorder="1" applyAlignment="1" applyProtection="1">
      <alignment horizontal="left"/>
    </xf>
    <xf numFmtId="0" fontId="24" fillId="4" borderId="0" xfId="0" applyFont="1" applyFill="1" applyBorder="1" applyAlignment="1" applyProtection="1">
      <alignment horizontal="left"/>
    </xf>
    <xf numFmtId="0" fontId="0" fillId="0" borderId="0" xfId="0" applyAlignment="1" applyProtection="1">
      <alignment horizontal="left" vertical="top" wrapText="1"/>
    </xf>
    <xf numFmtId="0" fontId="12" fillId="5" borderId="12" xfId="0" applyNumberFormat="1" applyFont="1" applyFill="1" applyBorder="1" applyAlignment="1" applyProtection="1">
      <alignment horizontal="left" vertical="center"/>
    </xf>
    <xf numFmtId="0" fontId="12" fillId="5" borderId="18" xfId="0" applyNumberFormat="1" applyFont="1" applyFill="1" applyBorder="1" applyAlignment="1" applyProtection="1">
      <alignment horizontal="left" vertical="center"/>
    </xf>
    <xf numFmtId="0" fontId="12" fillId="5" borderId="12" xfId="0" applyNumberFormat="1" applyFont="1" applyFill="1" applyBorder="1" applyAlignment="1" applyProtection="1">
      <alignment horizontal="left"/>
    </xf>
    <xf numFmtId="0" fontId="12" fillId="5" borderId="18" xfId="0" applyNumberFormat="1" applyFont="1" applyFill="1" applyBorder="1" applyAlignment="1" applyProtection="1">
      <alignment horizontal="left"/>
    </xf>
    <xf numFmtId="0" fontId="0" fillId="0" borderId="12" xfId="0" applyFill="1" applyBorder="1" applyAlignment="1" applyProtection="1">
      <alignment horizontal="left" vertical="top"/>
      <protection locked="0"/>
    </xf>
    <xf numFmtId="0" fontId="0" fillId="0" borderId="17" xfId="0" applyFill="1" applyBorder="1" applyAlignment="1" applyProtection="1">
      <alignment horizontal="left" vertical="top"/>
      <protection locked="0"/>
    </xf>
    <xf numFmtId="0" fontId="0" fillId="0" borderId="18" xfId="0" applyFill="1" applyBorder="1" applyAlignment="1" applyProtection="1">
      <alignment horizontal="left" vertical="top"/>
      <protection locked="0"/>
    </xf>
    <xf numFmtId="9" fontId="8" fillId="5" borderId="13" xfId="4" applyFont="1" applyFill="1" applyBorder="1" applyAlignment="1" applyProtection="1">
      <alignment horizontal="left" vertical="center" wrapText="1"/>
      <protection hidden="1"/>
    </xf>
    <xf numFmtId="9" fontId="8" fillId="5" borderId="3" xfId="4" applyFont="1" applyFill="1" applyBorder="1" applyAlignment="1" applyProtection="1">
      <alignment horizontal="left" vertical="center" wrapText="1"/>
      <protection hidden="1"/>
    </xf>
    <xf numFmtId="9" fontId="8" fillId="5" borderId="16" xfId="4" applyFont="1" applyFill="1" applyBorder="1" applyAlignment="1" applyProtection="1">
      <alignment horizontal="left" vertical="center" wrapText="1"/>
      <protection hidden="1"/>
    </xf>
    <xf numFmtId="9" fontId="8" fillId="5" borderId="8" xfId="4" applyFont="1" applyFill="1" applyBorder="1" applyAlignment="1" applyProtection="1">
      <alignment horizontal="left" vertical="center" wrapText="1"/>
      <protection hidden="1"/>
    </xf>
    <xf numFmtId="9" fontId="8" fillId="5" borderId="2" xfId="4" applyFont="1" applyFill="1" applyBorder="1" applyAlignment="1" applyProtection="1">
      <alignment horizontal="left" vertical="center" wrapText="1"/>
      <protection hidden="1"/>
    </xf>
    <xf numFmtId="9" fontId="8" fillId="5" borderId="31" xfId="4" applyFont="1" applyFill="1" applyBorder="1" applyAlignment="1" applyProtection="1">
      <alignment horizontal="left" vertical="center" wrapText="1"/>
      <protection hidden="1"/>
    </xf>
  </cellXfs>
  <cellStyles count="5">
    <cellStyle name="Comma" xfId="1" builtinId="3"/>
    <cellStyle name="Historical inputs" xfId="2" xr:uid="{00000000-0005-0000-0000-000001000000}"/>
    <cellStyle name="Hyperlink" xfId="3" builtinId="8"/>
    <cellStyle name="Normal" xfId="0" builtinId="0"/>
    <cellStyle name="Percent" xfId="4" builtinId="5"/>
  </cellStyles>
  <dxfs count="19">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ont>
        <color theme="0" tint="-0.499984740745262"/>
      </font>
      <fill>
        <patternFill>
          <bgColor theme="0" tint="-0.499984740745262"/>
        </patternFill>
      </fill>
    </dxf>
    <dxf>
      <fill>
        <patternFill>
          <bgColor rgb="FFFFFF00"/>
        </patternFill>
      </fill>
    </dxf>
    <dxf>
      <fill>
        <patternFill>
          <bgColor theme="9" tint="0.7999816888943144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FF00"/>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250031</xdr:colOff>
      <xdr:row>10</xdr:row>
      <xdr:rowOff>11907</xdr:rowOff>
    </xdr:from>
    <xdr:to>
      <xdr:col>19</xdr:col>
      <xdr:colOff>190500</xdr:colOff>
      <xdr:row>12</xdr:row>
      <xdr:rowOff>95250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12882562" y="1916907"/>
          <a:ext cx="4250532" cy="46434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endParaRPr lang="en-US"/>
        </a:p>
      </xdr:txBody>
    </xdr:sp>
    <xdr:clientData/>
  </xdr:twoCellAnchor>
  <xdr:twoCellAnchor>
    <xdr:from>
      <xdr:col>14</xdr:col>
      <xdr:colOff>140494</xdr:colOff>
      <xdr:row>19</xdr:row>
      <xdr:rowOff>11907</xdr:rowOff>
    </xdr:from>
    <xdr:to>
      <xdr:col>16</xdr:col>
      <xdr:colOff>511970</xdr:colOff>
      <xdr:row>20</xdr:row>
      <xdr:rowOff>45244</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13118307" y="3643313"/>
          <a:ext cx="1264444" cy="223837"/>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endParaRPr lang="en-US"/>
        </a:p>
      </xdr:txBody>
    </xdr:sp>
    <xdr:clientData/>
  </xdr:twoCellAnchor>
  <xdr:twoCellAnchor editAs="oneCell">
    <xdr:from>
      <xdr:col>15</xdr:col>
      <xdr:colOff>571498</xdr:colOff>
      <xdr:row>1</xdr:row>
      <xdr:rowOff>59533</xdr:rowOff>
    </xdr:from>
    <xdr:to>
      <xdr:col>18</xdr:col>
      <xdr:colOff>190497</xdr:colOff>
      <xdr:row>5</xdr:row>
      <xdr:rowOff>163025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49123" y="250033"/>
          <a:ext cx="2678905" cy="865492"/>
        </a:xfrm>
        <a:prstGeom prst="rect">
          <a:avLst/>
        </a:prstGeom>
      </xdr:spPr>
    </xdr:pic>
    <xdr:clientData/>
  </xdr:twoCellAnchor>
  <xdr:twoCellAnchor editAs="oneCell">
    <xdr:from>
      <xdr:col>1</xdr:col>
      <xdr:colOff>0</xdr:colOff>
      <xdr:row>1</xdr:row>
      <xdr:rowOff>0</xdr:rowOff>
    </xdr:from>
    <xdr:to>
      <xdr:col>2</xdr:col>
      <xdr:colOff>133069</xdr:colOff>
      <xdr:row>5</xdr:row>
      <xdr:rowOff>182962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333375" y="180975"/>
          <a:ext cx="1152244" cy="944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ocal%20Content%20for%201st%20June%202023%2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s103\Procurement\REPORTs%202021,%202022,%202023\Local%20content\July-2023\Local%20Content%20for%201st%20July%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Section 1. General Information"/>
      <sheetName val="Section 2. Evaluation"/>
      <sheetName val="Section 3. Labor"/>
      <sheetName val="Section 4. Goods and Services"/>
      <sheetName val="Summary"/>
      <sheetName val="Section 5. Capacity Building"/>
      <sheetName val="Section 6. Depreciation"/>
      <sheetName val="Appendix A"/>
      <sheetName val="Appendix B"/>
    </sheetNames>
    <sheetDataSet>
      <sheetData sheetId="0"/>
      <sheetData sheetId="1"/>
      <sheetData sheetId="2"/>
      <sheetData sheetId="3"/>
      <sheetData sheetId="4"/>
      <sheetData sheetId="5"/>
      <sheetData sheetId="6"/>
      <sheetData sheetId="7"/>
      <sheetData sheetId="8"/>
      <sheetData sheetId="9">
        <row r="9">
          <cell r="D9" t="str">
            <v/>
          </cell>
        </row>
        <row r="10">
          <cell r="D10">
            <v>2</v>
          </cell>
        </row>
        <row r="11">
          <cell r="D11" t="str">
            <v/>
          </cell>
        </row>
        <row r="16">
          <cell r="D16">
            <v>1</v>
          </cell>
        </row>
        <row r="17">
          <cell r="D17">
            <v>2</v>
          </cell>
        </row>
        <row r="18">
          <cell r="D18">
            <v>3</v>
          </cell>
        </row>
        <row r="19">
          <cell r="D19">
            <v>4</v>
          </cell>
        </row>
        <row r="20">
          <cell r="D20">
            <v>5</v>
          </cell>
        </row>
        <row r="21">
          <cell r="D21">
            <v>6</v>
          </cell>
        </row>
        <row r="22">
          <cell r="D22">
            <v>1</v>
          </cell>
        </row>
        <row r="23">
          <cell r="D23">
            <v>2</v>
          </cell>
        </row>
        <row r="24">
          <cell r="D24">
            <v>1</v>
          </cell>
        </row>
        <row r="25">
          <cell r="D25">
            <v>2</v>
          </cell>
        </row>
        <row r="26">
          <cell r="D26">
            <v>3</v>
          </cell>
        </row>
        <row r="46">
          <cell r="C46" t="str">
            <v>Estimate future values for the Entity's In-Kingdom Operations for the last full Financial Year of the Contract</v>
          </cell>
          <cell r="D46" t="str">
            <v>11</v>
          </cell>
        </row>
        <row r="47">
          <cell r="C47" t="str">
            <v>Estimate future values for Contract-related operations from Contract start to the end of the last full Financial Year of the Contract</v>
          </cell>
          <cell r="D47" t="str">
            <v>12</v>
          </cell>
        </row>
        <row r="48">
          <cell r="C48" t="str">
            <v>Report values for the Entity's In-Kingdom Operations during the last full Financial Year before Contract start</v>
          </cell>
          <cell r="D48" t="str">
            <v>21</v>
          </cell>
        </row>
        <row r="49">
          <cell r="C49" t="str">
            <v>Not applicable</v>
          </cell>
          <cell r="D49" t="str">
            <v>22</v>
          </cell>
        </row>
        <row r="50">
          <cell r="C50" t="str">
            <v>Report Entity-related data for the first 6 months of the current Financial Year (unaudited) or the previous Financial Year (audited)</v>
          </cell>
          <cell r="D50" t="str">
            <v>31</v>
          </cell>
        </row>
        <row r="51">
          <cell r="C51" t="str">
            <v>Report Contract-related data from Contract start to the middle of the Financial Year (unaudited) or the end of the previous Financial Year (audited)</v>
          </cell>
          <cell r="D51" t="str">
            <v>32</v>
          </cell>
        </row>
        <row r="52">
          <cell r="C52" t="str">
            <v>Report values for the Entity's In-Kingdom Operations during the last full Financial Year of the Contract</v>
          </cell>
          <cell r="D52" t="str">
            <v>41</v>
          </cell>
        </row>
        <row r="53">
          <cell r="C53" t="str">
            <v>Report values for Contract-related operations from Contract start to the end of the last full Financial Year of the Contract</v>
          </cell>
          <cell r="D53" t="str">
            <v>42</v>
          </cell>
        </row>
        <row r="54">
          <cell r="C54" t="str">
            <v>Report values for the Entity's In-Kingdom Operations during the last 12 months of the Contract</v>
          </cell>
          <cell r="D54" t="str">
            <v>51</v>
          </cell>
        </row>
        <row r="55">
          <cell r="C55" t="str">
            <v>Report values for Contract-related operations from Contract start to the end of the Contract</v>
          </cell>
          <cell r="D55" t="str">
            <v>52</v>
          </cell>
        </row>
        <row r="56">
          <cell r="C56" t="str">
            <v>Report values for the Entity's In-Kingdom Operations during the previous Financial Year</v>
          </cell>
          <cell r="D56" t="str">
            <v>61</v>
          </cell>
        </row>
        <row r="57">
          <cell r="C57" t="str">
            <v>Not applicable</v>
          </cell>
          <cell r="D57" t="str">
            <v>62</v>
          </cell>
        </row>
        <row r="70">
          <cell r="C70" t="str">
            <v>In-Kingdom Goods distributor</v>
          </cell>
        </row>
        <row r="71">
          <cell r="C71" t="str">
            <v>Foreign Supplier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Section 1. General Information"/>
      <sheetName val="Section 2. Evaluation"/>
      <sheetName val="Section 3. Labor"/>
      <sheetName val="Section 4. Goods and Services"/>
      <sheetName val="Summary"/>
      <sheetName val="Section 5. Capacity Building"/>
      <sheetName val="Section 6. Depreciation"/>
      <sheetName val="Appendix A"/>
      <sheetName val="Appendix B"/>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A50"/>
  <sheetViews>
    <sheetView showGridLines="0" view="pageBreakPreview" zoomScale="60" zoomScaleNormal="100" workbookViewId="0">
      <selection activeCell="H11" sqref="H11:M11"/>
    </sheetView>
  </sheetViews>
  <sheetFormatPr defaultColWidth="8.90625" defaultRowHeight="14.5" x14ac:dyDescent="0.35"/>
  <cols>
    <col min="1" max="1" width="4.453125" style="4" customWidth="1"/>
    <col min="2" max="13" width="13.453125" style="4" customWidth="1"/>
    <col min="14" max="14" width="4.453125" style="4" customWidth="1"/>
    <col min="15" max="15" width="2.54296875" style="4" customWidth="1"/>
    <col min="16" max="16" width="9.08984375" style="4" customWidth="1"/>
    <col min="17" max="18" width="18.453125" style="4" customWidth="1"/>
    <col min="19" max="19" width="3.453125" style="4" customWidth="1"/>
    <col min="20" max="25" width="8.90625" style="4"/>
    <col min="26" max="26" width="20.453125" style="4" customWidth="1"/>
    <col min="27" max="28" width="8.90625" style="4"/>
    <col min="29" max="30" width="61" style="4" customWidth="1"/>
    <col min="31" max="16384" width="8.90625" style="4"/>
  </cols>
  <sheetData>
    <row r="2" spans="2:27" ht="15.65" customHeight="1" x14ac:dyDescent="0.35">
      <c r="F2" s="223" t="s">
        <v>244</v>
      </c>
      <c r="G2" s="223"/>
      <c r="H2" s="223"/>
      <c r="I2" s="223"/>
      <c r="J2" s="223"/>
      <c r="K2" s="223"/>
      <c r="N2" s="95"/>
      <c r="O2" s="95"/>
    </row>
    <row r="3" spans="2:27" ht="15.65" customHeight="1" x14ac:dyDescent="0.35">
      <c r="F3" s="223"/>
      <c r="G3" s="223"/>
      <c r="H3" s="223"/>
      <c r="I3" s="223"/>
      <c r="J3" s="223"/>
      <c r="K3" s="223"/>
      <c r="N3" s="95"/>
      <c r="O3" s="95"/>
    </row>
    <row r="4" spans="2:27" ht="15.65" customHeight="1" x14ac:dyDescent="0.35">
      <c r="F4" s="223"/>
      <c r="G4" s="223"/>
      <c r="H4" s="223"/>
      <c r="I4" s="223"/>
      <c r="J4" s="223"/>
      <c r="K4" s="223"/>
      <c r="N4" s="95"/>
      <c r="O4" s="95"/>
    </row>
    <row r="5" spans="2:27" ht="15.65" customHeight="1" x14ac:dyDescent="0.35">
      <c r="F5" s="223"/>
      <c r="G5" s="223"/>
      <c r="H5" s="223"/>
      <c r="I5" s="223"/>
      <c r="J5" s="223"/>
      <c r="K5" s="223"/>
      <c r="N5" s="95"/>
      <c r="O5" s="95"/>
    </row>
    <row r="6" spans="2:27" ht="15.65" customHeight="1" x14ac:dyDescent="0.35">
      <c r="F6" s="95"/>
      <c r="G6" s="224" t="s">
        <v>281</v>
      </c>
      <c r="H6" s="224"/>
      <c r="I6" s="224"/>
      <c r="J6" s="224"/>
      <c r="K6" s="95"/>
      <c r="N6" s="95"/>
      <c r="O6" s="95"/>
    </row>
    <row r="7" spans="2:27" ht="15.65" customHeight="1" x14ac:dyDescent="0.35">
      <c r="F7" s="229"/>
      <c r="G7" s="229"/>
      <c r="H7" s="229"/>
      <c r="I7" s="229"/>
      <c r="J7" s="229"/>
      <c r="K7" s="229"/>
      <c r="L7" s="97"/>
      <c r="M7" s="97"/>
      <c r="N7" s="97"/>
    </row>
    <row r="8" spans="2:27" ht="15.65" customHeight="1" thickBot="1" x14ac:dyDescent="0.4">
      <c r="H8" s="225"/>
      <c r="I8" s="225"/>
      <c r="J8" s="225"/>
      <c r="K8" s="225"/>
      <c r="L8" s="225"/>
      <c r="M8" s="225"/>
    </row>
    <row r="9" spans="2:27" ht="16.25" customHeight="1" x14ac:dyDescent="0.35">
      <c r="B9" s="90" t="s">
        <v>97</v>
      </c>
      <c r="C9" s="7"/>
      <c r="D9" s="8"/>
      <c r="E9" s="8"/>
      <c r="F9" s="8"/>
      <c r="G9" s="8"/>
      <c r="H9" s="8"/>
      <c r="I9" s="8"/>
      <c r="J9" s="8"/>
      <c r="K9" s="8"/>
      <c r="L9" s="8"/>
      <c r="M9" s="9"/>
      <c r="O9" s="90" t="s">
        <v>125</v>
      </c>
      <c r="P9" s="11"/>
      <c r="Q9" s="8"/>
      <c r="R9" s="8"/>
      <c r="S9" s="9"/>
    </row>
    <row r="10" spans="2:27" ht="15.65" customHeight="1" x14ac:dyDescent="0.35">
      <c r="B10" s="231" t="s">
        <v>133</v>
      </c>
      <c r="C10" s="231"/>
      <c r="D10" s="231"/>
      <c r="E10" s="231"/>
      <c r="F10" s="231"/>
      <c r="G10" s="231"/>
      <c r="H10" s="215" t="s">
        <v>245</v>
      </c>
      <c r="I10" s="216"/>
      <c r="J10" s="216"/>
      <c r="K10" s="216"/>
      <c r="L10" s="216"/>
      <c r="M10" s="216"/>
      <c r="O10" s="230" t="str">
        <f>'Section 2. Evaluation'!B22</f>
        <v>Local Content Score (%)</v>
      </c>
      <c r="P10" s="230"/>
      <c r="Q10" s="230"/>
      <c r="R10" s="232">
        <f>IF($H$8="WARNING - Application of Template not defined","N/A",'Section 2. Evaluation'!C22)</f>
        <v>7.9624937069949664E-2</v>
      </c>
      <c r="S10" s="233"/>
    </row>
    <row r="11" spans="2:27" ht="15.65" customHeight="1" x14ac:dyDescent="0.35">
      <c r="B11" s="237" t="s">
        <v>132</v>
      </c>
      <c r="C11" s="237"/>
      <c r="D11" s="237"/>
      <c r="E11" s="237"/>
      <c r="F11" s="237"/>
      <c r="G11" s="237"/>
      <c r="H11" s="215" t="s">
        <v>73</v>
      </c>
      <c r="I11" s="216"/>
      <c r="J11" s="216"/>
      <c r="K11" s="216"/>
      <c r="L11" s="216"/>
      <c r="M11" s="216"/>
      <c r="O11" s="217"/>
      <c r="P11" s="218"/>
      <c r="Q11" s="219"/>
      <c r="R11" s="234"/>
      <c r="S11" s="235"/>
    </row>
    <row r="12" spans="2:27" ht="15.65" customHeight="1" x14ac:dyDescent="0.35">
      <c r="B12" s="238" t="s">
        <v>134</v>
      </c>
      <c r="C12" s="239"/>
      <c r="D12" s="239"/>
      <c r="E12" s="239"/>
      <c r="F12" s="239"/>
      <c r="G12" s="240"/>
      <c r="H12" s="215" t="s">
        <v>246</v>
      </c>
      <c r="I12" s="216"/>
      <c r="J12" s="216"/>
      <c r="K12" s="216"/>
      <c r="L12" s="216"/>
      <c r="M12" s="216"/>
      <c r="O12" s="217"/>
      <c r="P12" s="218"/>
      <c r="Q12" s="219"/>
      <c r="R12" s="234"/>
      <c r="S12" s="236"/>
    </row>
    <row r="13" spans="2:27" ht="15.65" customHeight="1" thickBot="1" x14ac:dyDescent="0.4">
      <c r="AA13" s="14"/>
    </row>
    <row r="14" spans="2:27" ht="16.25" customHeight="1" x14ac:dyDescent="0.35">
      <c r="B14" s="90" t="s">
        <v>98</v>
      </c>
      <c r="C14" s="7"/>
      <c r="D14" s="8"/>
      <c r="E14" s="8"/>
      <c r="F14" s="8"/>
      <c r="G14" s="8"/>
      <c r="H14" s="8"/>
      <c r="I14" s="8"/>
      <c r="J14" s="8"/>
      <c r="K14" s="8"/>
      <c r="L14" s="8"/>
      <c r="M14" s="9"/>
      <c r="N14" s="10"/>
      <c r="O14" s="90" t="s">
        <v>100</v>
      </c>
      <c r="P14" s="11"/>
      <c r="Q14" s="8"/>
      <c r="R14" s="8"/>
      <c r="S14" s="9"/>
      <c r="AA14" s="14"/>
    </row>
    <row r="15" spans="2:27" ht="15.65" customHeight="1" x14ac:dyDescent="0.35">
      <c r="B15" s="226" t="s">
        <v>91</v>
      </c>
      <c r="C15" s="227"/>
      <c r="D15" s="227"/>
      <c r="E15" s="227"/>
      <c r="F15" s="227"/>
      <c r="G15" s="227"/>
      <c r="H15" s="227"/>
      <c r="I15" s="227"/>
      <c r="J15" s="227"/>
      <c r="K15" s="227"/>
      <c r="L15" s="227"/>
      <c r="M15" s="228"/>
      <c r="N15" s="10"/>
      <c r="O15" s="104"/>
      <c r="P15" s="105"/>
      <c r="Q15" s="105"/>
      <c r="R15" s="105"/>
      <c r="S15" s="106"/>
      <c r="AA15" s="14"/>
    </row>
    <row r="16" spans="2:27" ht="15.65" customHeight="1" x14ac:dyDescent="0.35">
      <c r="B16" s="226"/>
      <c r="C16" s="227"/>
      <c r="D16" s="227"/>
      <c r="E16" s="227"/>
      <c r="F16" s="227"/>
      <c r="G16" s="227"/>
      <c r="H16" s="227"/>
      <c r="I16" s="227"/>
      <c r="J16" s="227"/>
      <c r="K16" s="227"/>
      <c r="L16" s="227"/>
      <c r="M16" s="228"/>
      <c r="N16" s="10"/>
      <c r="O16" s="35"/>
      <c r="P16" s="38" t="s">
        <v>4</v>
      </c>
      <c r="Q16" s="93" t="s">
        <v>5</v>
      </c>
      <c r="R16" s="93"/>
      <c r="S16" s="36"/>
      <c r="U16" s="65"/>
      <c r="V16" s="14"/>
      <c r="W16" s="14"/>
      <c r="X16" s="14"/>
      <c r="Y16" s="14"/>
      <c r="Z16" s="14"/>
      <c r="AA16" s="14"/>
    </row>
    <row r="17" spans="1:27" ht="15.65" customHeight="1" x14ac:dyDescent="0.35">
      <c r="B17" s="226"/>
      <c r="C17" s="227"/>
      <c r="D17" s="227"/>
      <c r="E17" s="227"/>
      <c r="F17" s="227"/>
      <c r="G17" s="227"/>
      <c r="H17" s="227"/>
      <c r="I17" s="227"/>
      <c r="J17" s="227"/>
      <c r="K17" s="227"/>
      <c r="L17" s="227"/>
      <c r="M17" s="228"/>
      <c r="N17" s="10"/>
      <c r="O17" s="35"/>
      <c r="P17" s="39" t="s">
        <v>4</v>
      </c>
      <c r="Q17" s="93" t="s">
        <v>93</v>
      </c>
      <c r="R17" s="93"/>
      <c r="S17" s="36"/>
      <c r="U17" s="18"/>
      <c r="V17" s="14"/>
      <c r="W17" s="14"/>
      <c r="X17" s="14"/>
      <c r="Y17" s="14"/>
      <c r="Z17" s="14"/>
      <c r="AA17" s="14"/>
    </row>
    <row r="18" spans="1:27" ht="15.65" customHeight="1" x14ac:dyDescent="0.35">
      <c r="B18" s="226"/>
      <c r="C18" s="227"/>
      <c r="D18" s="227"/>
      <c r="E18" s="227"/>
      <c r="F18" s="227"/>
      <c r="G18" s="227"/>
      <c r="H18" s="227"/>
      <c r="I18" s="227"/>
      <c r="J18" s="227"/>
      <c r="K18" s="227"/>
      <c r="L18" s="227"/>
      <c r="M18" s="228"/>
      <c r="N18" s="10"/>
      <c r="O18" s="35"/>
      <c r="P18" s="40" t="s">
        <v>4</v>
      </c>
      <c r="Q18" s="93" t="s">
        <v>6</v>
      </c>
      <c r="R18" s="93"/>
      <c r="S18" s="36"/>
      <c r="U18" s="18"/>
      <c r="V18" s="14"/>
      <c r="W18" s="14"/>
      <c r="X18" s="14"/>
      <c r="Y18" s="14"/>
      <c r="Z18" s="14"/>
      <c r="AA18" s="14"/>
    </row>
    <row r="19" spans="1:27" s="5" customFormat="1" ht="15.65" customHeight="1" x14ac:dyDescent="0.35">
      <c r="B19" s="226"/>
      <c r="C19" s="227"/>
      <c r="D19" s="227"/>
      <c r="E19" s="227"/>
      <c r="F19" s="227"/>
      <c r="G19" s="227"/>
      <c r="H19" s="227"/>
      <c r="I19" s="227"/>
      <c r="J19" s="227"/>
      <c r="K19" s="227"/>
      <c r="L19" s="227"/>
      <c r="M19" s="228"/>
      <c r="N19" s="12"/>
      <c r="O19" s="35"/>
      <c r="P19" s="113" t="s">
        <v>4</v>
      </c>
      <c r="Q19" s="94" t="s">
        <v>92</v>
      </c>
      <c r="R19" s="94"/>
      <c r="S19" s="36"/>
      <c r="T19" s="4"/>
      <c r="U19" s="18"/>
      <c r="V19" s="14"/>
      <c r="W19" s="14"/>
      <c r="X19" s="14"/>
      <c r="Y19" s="14"/>
      <c r="Z19" s="14"/>
      <c r="AA19" s="16"/>
    </row>
    <row r="20" spans="1:27" s="5" customFormat="1" ht="15.65" customHeight="1" x14ac:dyDescent="0.35">
      <c r="B20" s="226"/>
      <c r="C20" s="227"/>
      <c r="D20" s="227"/>
      <c r="E20" s="227"/>
      <c r="F20" s="227"/>
      <c r="G20" s="227"/>
      <c r="H20" s="227"/>
      <c r="I20" s="227"/>
      <c r="J20" s="227"/>
      <c r="K20" s="227"/>
      <c r="L20" s="227"/>
      <c r="M20" s="228"/>
      <c r="N20" s="12"/>
      <c r="O20" s="35"/>
      <c r="P20" s="103"/>
      <c r="Q20" s="93"/>
      <c r="R20" s="93"/>
      <c r="S20" s="36"/>
      <c r="T20" s="4"/>
      <c r="U20" s="18"/>
      <c r="V20" s="14"/>
      <c r="W20" s="14"/>
      <c r="X20" s="14"/>
      <c r="Y20" s="14"/>
      <c r="Z20" s="14"/>
      <c r="AA20" s="16"/>
    </row>
    <row r="21" spans="1:27" ht="15.65" customHeight="1" x14ac:dyDescent="0.35">
      <c r="B21" s="226"/>
      <c r="C21" s="227"/>
      <c r="D21" s="227"/>
      <c r="E21" s="227"/>
      <c r="F21" s="227"/>
      <c r="G21" s="227"/>
      <c r="H21" s="227"/>
      <c r="I21" s="227"/>
      <c r="J21" s="227"/>
      <c r="K21" s="227"/>
      <c r="L21" s="227"/>
      <c r="M21" s="228"/>
      <c r="N21" s="10"/>
      <c r="O21" s="33"/>
      <c r="P21" s="34"/>
      <c r="Q21" s="31"/>
      <c r="R21" s="31"/>
      <c r="S21" s="32"/>
      <c r="U21" s="18"/>
      <c r="V21" s="14"/>
      <c r="W21" s="14"/>
      <c r="X21" s="14"/>
      <c r="Y21" s="14"/>
      <c r="Z21" s="14"/>
      <c r="AA21" s="14"/>
    </row>
    <row r="22" spans="1:27" ht="15.65" customHeight="1" thickBot="1" x14ac:dyDescent="0.4">
      <c r="B22" s="10"/>
      <c r="C22" s="10"/>
      <c r="D22" s="10"/>
      <c r="E22" s="10"/>
      <c r="F22" s="10"/>
      <c r="G22" s="10"/>
      <c r="H22" s="10"/>
      <c r="I22" s="10"/>
      <c r="J22" s="10"/>
      <c r="K22" s="10"/>
      <c r="L22" s="10"/>
      <c r="M22" s="10"/>
      <c r="N22" s="10"/>
      <c r="O22" s="10"/>
      <c r="P22" s="10"/>
      <c r="Q22" s="10"/>
      <c r="R22" s="10"/>
      <c r="S22" s="10"/>
      <c r="U22" s="18"/>
      <c r="V22" s="14"/>
      <c r="W22" s="14"/>
      <c r="X22" s="14"/>
      <c r="Y22" s="14"/>
      <c r="Z22" s="14"/>
      <c r="AA22" s="14"/>
    </row>
    <row r="23" spans="1:27" ht="16.25" customHeight="1" x14ac:dyDescent="0.35">
      <c r="B23" s="90" t="s">
        <v>99</v>
      </c>
      <c r="C23" s="91"/>
      <c r="D23" s="92"/>
      <c r="E23" s="91"/>
      <c r="F23" s="90" t="s">
        <v>3</v>
      </c>
      <c r="G23" s="8"/>
      <c r="H23" s="8"/>
      <c r="I23" s="8"/>
      <c r="J23" s="8"/>
      <c r="K23" s="8"/>
      <c r="L23" s="8"/>
      <c r="M23" s="8"/>
      <c r="N23" s="8"/>
      <c r="O23" s="8"/>
      <c r="P23" s="8"/>
      <c r="Q23" s="8"/>
      <c r="R23" s="8"/>
      <c r="S23" s="9"/>
    </row>
    <row r="24" spans="1:27" ht="15.65" customHeight="1" x14ac:dyDescent="0.35">
      <c r="A24" s="14"/>
      <c r="B24" s="220" t="s">
        <v>56</v>
      </c>
      <c r="C24" s="221"/>
      <c r="D24" s="221"/>
      <c r="E24" s="221"/>
      <c r="F24" s="216" t="s">
        <v>67</v>
      </c>
      <c r="G24" s="216"/>
      <c r="H24" s="216"/>
      <c r="I24" s="216"/>
      <c r="J24" s="216"/>
      <c r="K24" s="216"/>
      <c r="L24" s="216"/>
      <c r="M24" s="216"/>
      <c r="N24" s="216"/>
      <c r="O24" s="216"/>
      <c r="P24" s="216"/>
      <c r="Q24" s="216"/>
      <c r="R24" s="216"/>
      <c r="S24" s="222"/>
    </row>
    <row r="25" spans="1:27" ht="15.65" customHeight="1" x14ac:dyDescent="0.35">
      <c r="A25" s="14"/>
      <c r="B25" s="220" t="s">
        <v>55</v>
      </c>
      <c r="C25" s="221"/>
      <c r="D25" s="221"/>
      <c r="E25" s="221"/>
      <c r="F25" s="216" t="s">
        <v>247</v>
      </c>
      <c r="G25" s="216"/>
      <c r="H25" s="216"/>
      <c r="I25" s="216"/>
      <c r="J25" s="216"/>
      <c r="K25" s="216"/>
      <c r="L25" s="216"/>
      <c r="M25" s="216"/>
      <c r="N25" s="216"/>
      <c r="O25" s="216"/>
      <c r="P25" s="216"/>
      <c r="Q25" s="216"/>
      <c r="R25" s="216"/>
      <c r="S25" s="222"/>
    </row>
    <row r="26" spans="1:27" ht="15.65" customHeight="1" x14ac:dyDescent="0.35">
      <c r="A26" s="14"/>
      <c r="B26" s="220" t="s">
        <v>57</v>
      </c>
      <c r="C26" s="221"/>
      <c r="D26" s="221"/>
      <c r="E26" s="221"/>
      <c r="F26" s="216" t="s">
        <v>103</v>
      </c>
      <c r="G26" s="216"/>
      <c r="H26" s="216"/>
      <c r="I26" s="216"/>
      <c r="J26" s="216"/>
      <c r="K26" s="216"/>
      <c r="L26" s="216"/>
      <c r="M26" s="216"/>
      <c r="N26" s="216"/>
      <c r="O26" s="216"/>
      <c r="P26" s="216"/>
      <c r="Q26" s="216"/>
      <c r="R26" s="216"/>
      <c r="S26" s="222"/>
    </row>
    <row r="27" spans="1:27" ht="15.65" customHeight="1" x14ac:dyDescent="0.35">
      <c r="A27" s="14"/>
      <c r="B27" s="220" t="s">
        <v>58</v>
      </c>
      <c r="C27" s="221"/>
      <c r="D27" s="221"/>
      <c r="E27" s="221"/>
      <c r="F27" s="216" t="s">
        <v>68</v>
      </c>
      <c r="G27" s="216"/>
      <c r="H27" s="216"/>
      <c r="I27" s="216"/>
      <c r="J27" s="216"/>
      <c r="K27" s="216"/>
      <c r="L27" s="216"/>
      <c r="M27" s="216"/>
      <c r="N27" s="216"/>
      <c r="O27" s="216"/>
      <c r="P27" s="216"/>
      <c r="Q27" s="216"/>
      <c r="R27" s="216"/>
      <c r="S27" s="222"/>
    </row>
    <row r="28" spans="1:27" ht="15.65" customHeight="1" x14ac:dyDescent="0.35">
      <c r="A28" s="14"/>
      <c r="B28" s="220" t="s">
        <v>59</v>
      </c>
      <c r="C28" s="221"/>
      <c r="D28" s="221"/>
      <c r="E28" s="221"/>
      <c r="F28" s="216" t="s">
        <v>95</v>
      </c>
      <c r="G28" s="216"/>
      <c r="H28" s="216"/>
      <c r="I28" s="216"/>
      <c r="J28" s="216"/>
      <c r="K28" s="216"/>
      <c r="L28" s="216"/>
      <c r="M28" s="216"/>
      <c r="N28" s="216"/>
      <c r="O28" s="216"/>
      <c r="P28" s="216"/>
      <c r="Q28" s="216"/>
      <c r="R28" s="216"/>
      <c r="S28" s="222"/>
    </row>
    <row r="29" spans="1:27" ht="15.65" customHeight="1" x14ac:dyDescent="0.35">
      <c r="A29" s="14"/>
      <c r="B29" s="220" t="s">
        <v>60</v>
      </c>
      <c r="C29" s="221"/>
      <c r="D29" s="221"/>
      <c r="E29" s="221"/>
      <c r="F29" s="216" t="s">
        <v>69</v>
      </c>
      <c r="G29" s="216"/>
      <c r="H29" s="216"/>
      <c r="I29" s="216"/>
      <c r="J29" s="216"/>
      <c r="K29" s="216"/>
      <c r="L29" s="216"/>
      <c r="M29" s="216"/>
      <c r="N29" s="216"/>
      <c r="O29" s="216"/>
      <c r="P29" s="216"/>
      <c r="Q29" s="216"/>
      <c r="R29" s="216"/>
      <c r="S29" s="222"/>
    </row>
    <row r="30" spans="1:27" ht="15.65" customHeight="1" x14ac:dyDescent="0.35">
      <c r="A30" s="14"/>
      <c r="B30" s="220" t="s">
        <v>94</v>
      </c>
      <c r="C30" s="221"/>
      <c r="D30" s="221"/>
      <c r="E30" s="221"/>
      <c r="F30" s="216" t="s">
        <v>96</v>
      </c>
      <c r="G30" s="216"/>
      <c r="H30" s="216"/>
      <c r="I30" s="216"/>
      <c r="J30" s="216"/>
      <c r="K30" s="216"/>
      <c r="L30" s="216"/>
      <c r="M30" s="216"/>
      <c r="N30" s="216"/>
      <c r="O30" s="216"/>
      <c r="P30" s="216"/>
      <c r="Q30" s="216"/>
      <c r="R30" s="216"/>
      <c r="S30" s="222"/>
    </row>
    <row r="31" spans="1:27" x14ac:dyDescent="0.35">
      <c r="B31" s="139">
        <v>43497</v>
      </c>
    </row>
    <row r="34" spans="2:21" x14ac:dyDescent="0.35">
      <c r="U34" s="18"/>
    </row>
    <row r="46" spans="2:21" x14ac:dyDescent="0.35">
      <c r="B46" s="20"/>
    </row>
    <row r="47" spans="2:21" x14ac:dyDescent="0.35">
      <c r="B47" s="20"/>
    </row>
    <row r="48" spans="2:21" x14ac:dyDescent="0.35">
      <c r="B48" s="20"/>
    </row>
    <row r="49" spans="2:2" x14ac:dyDescent="0.35">
      <c r="B49" s="20"/>
    </row>
    <row r="50" spans="2:2" x14ac:dyDescent="0.35">
      <c r="B50" s="20"/>
    </row>
  </sheetData>
  <sheetProtection password="EF0D" sheet="1" objects="1" scenarios="1"/>
  <mergeCells count="31">
    <mergeCell ref="F2:K5"/>
    <mergeCell ref="G6:J6"/>
    <mergeCell ref="B26:E26"/>
    <mergeCell ref="H8:M8"/>
    <mergeCell ref="B15:M21"/>
    <mergeCell ref="F7:K7"/>
    <mergeCell ref="H11:M11"/>
    <mergeCell ref="F24:S24"/>
    <mergeCell ref="O10:Q10"/>
    <mergeCell ref="B10:G10"/>
    <mergeCell ref="R10:S10"/>
    <mergeCell ref="R11:S11"/>
    <mergeCell ref="R12:S12"/>
    <mergeCell ref="B11:G11"/>
    <mergeCell ref="H10:M10"/>
    <mergeCell ref="B12:G12"/>
    <mergeCell ref="H12:M12"/>
    <mergeCell ref="O11:Q11"/>
    <mergeCell ref="O12:Q12"/>
    <mergeCell ref="B30:E30"/>
    <mergeCell ref="F30:S30"/>
    <mergeCell ref="F29:S29"/>
    <mergeCell ref="F28:S28"/>
    <mergeCell ref="B24:E24"/>
    <mergeCell ref="B29:E29"/>
    <mergeCell ref="F25:S25"/>
    <mergeCell ref="F27:S27"/>
    <mergeCell ref="F26:S26"/>
    <mergeCell ref="B27:E27"/>
    <mergeCell ref="B25:E25"/>
    <mergeCell ref="B28:E28"/>
  </mergeCells>
  <conditionalFormatting sqref="H8">
    <cfRule type="cellIs" dxfId="18" priority="2" stopIfTrue="1" operator="equal">
      <formula>"Application of Template defined"</formula>
    </cfRule>
    <cfRule type="cellIs" dxfId="17" priority="3" stopIfTrue="1" operator="equal">
      <formula>"WARNING - Application of Template not defined"</formula>
    </cfRule>
  </conditionalFormatting>
  <conditionalFormatting sqref="R11:S12">
    <cfRule type="expression" dxfId="16" priority="1" stopIfTrue="1">
      <formula>OR(Value=Below400M,Value=NoContract)</formula>
    </cfRule>
  </conditionalFormatting>
  <pageMargins left="0.7" right="0.7" top="0.75" bottom="0.75" header="0.3" footer="0.3"/>
  <pageSetup paperSize="9"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R40"/>
  <sheetViews>
    <sheetView showGridLines="0" view="pageBreakPreview" topLeftCell="A4" zoomScale="60" zoomScaleNormal="100" workbookViewId="0">
      <selection activeCell="C19" sqref="C19"/>
    </sheetView>
  </sheetViews>
  <sheetFormatPr defaultColWidth="8.90625" defaultRowHeight="14.5" x14ac:dyDescent="0.35"/>
  <cols>
    <col min="1" max="1" width="4.453125" style="4" customWidth="1"/>
    <col min="2" max="2" width="85.54296875" style="4" customWidth="1"/>
    <col min="3" max="3" width="64.6328125" style="4" customWidth="1"/>
    <col min="4" max="4" width="6.453125" style="4" customWidth="1"/>
    <col min="5" max="10" width="14.453125" style="4" customWidth="1"/>
    <col min="11" max="16384" width="8.90625" style="4"/>
  </cols>
  <sheetData>
    <row r="1" spans="2:18" x14ac:dyDescent="0.35">
      <c r="E1" s="14"/>
      <c r="F1" s="14"/>
      <c r="G1" s="14"/>
      <c r="H1" s="14"/>
      <c r="I1" s="14"/>
      <c r="J1" s="14"/>
    </row>
    <row r="2" spans="2:18" ht="28.5" x14ac:dyDescent="0.65">
      <c r="B2" s="37" t="s">
        <v>39</v>
      </c>
      <c r="E2" s="14"/>
      <c r="F2" s="14"/>
      <c r="G2" s="14"/>
      <c r="H2" s="14"/>
      <c r="I2" s="14"/>
      <c r="J2" s="14"/>
    </row>
    <row r="3" spans="2:18" x14ac:dyDescent="0.35">
      <c r="E3" s="14"/>
      <c r="F3" s="14"/>
      <c r="G3" s="14"/>
      <c r="H3" s="14"/>
      <c r="I3" s="14"/>
      <c r="J3" s="14"/>
    </row>
    <row r="4" spans="2:18" x14ac:dyDescent="0.35">
      <c r="E4" s="14"/>
      <c r="F4" s="14"/>
      <c r="G4" s="14"/>
      <c r="H4" s="14"/>
      <c r="I4" s="14"/>
      <c r="J4" s="14"/>
    </row>
    <row r="5" spans="2:18" x14ac:dyDescent="0.35">
      <c r="B5" s="88"/>
      <c r="E5" s="14"/>
      <c r="F5" s="14"/>
      <c r="G5" s="14"/>
      <c r="H5" s="14"/>
      <c r="I5" s="14"/>
      <c r="J5" s="14"/>
    </row>
    <row r="6" spans="2:18" ht="21" customHeight="1" x14ac:dyDescent="0.35">
      <c r="B6" s="271" t="s">
        <v>40</v>
      </c>
      <c r="C6" s="271"/>
      <c r="D6" s="14"/>
      <c r="E6" s="14"/>
      <c r="F6" s="14"/>
      <c r="G6" s="14"/>
      <c r="H6" s="14"/>
      <c r="I6" s="14"/>
      <c r="J6" s="14"/>
    </row>
    <row r="7" spans="2:18" ht="21" customHeight="1" x14ac:dyDescent="0.35">
      <c r="B7" s="245" t="str">
        <f>'Section 1. General Information'!B7</f>
        <v>Report general information about the application of this Template</v>
      </c>
      <c r="C7" s="245"/>
      <c r="D7" s="14"/>
      <c r="E7" s="14"/>
      <c r="F7" s="14"/>
      <c r="G7" s="14"/>
      <c r="H7" s="14"/>
      <c r="I7" s="14"/>
      <c r="J7" s="14"/>
    </row>
    <row r="8" spans="2:18" x14ac:dyDescent="0.35">
      <c r="B8" s="28" t="str">
        <f>'Section 1. General Information'!$B$8</f>
        <v>Type of Local Content report related to this Template</v>
      </c>
      <c r="C8" s="98" t="str">
        <f>'Section 1. General Information'!$C$8</f>
        <v>Local Content Contract Scorecard</v>
      </c>
      <c r="D8" s="14"/>
      <c r="E8" s="14"/>
      <c r="F8" s="14"/>
      <c r="G8" s="14"/>
      <c r="H8" s="14"/>
      <c r="I8" s="14"/>
      <c r="J8" s="14"/>
    </row>
    <row r="9" spans="2:18" x14ac:dyDescent="0.35">
      <c r="B9" s="28" t="str">
        <f>'Section 1. General Information'!$B$9</f>
        <v>Level of operations reported in this Template</v>
      </c>
      <c r="C9" s="85" t="str">
        <f>'Section 1. General Information'!$C$9</f>
        <v>Contract</v>
      </c>
      <c r="D9" s="14"/>
      <c r="E9" s="14"/>
      <c r="F9" s="14"/>
      <c r="G9" s="14"/>
      <c r="H9" s="14"/>
      <c r="I9" s="14"/>
      <c r="J9" s="14"/>
    </row>
    <row r="10" spans="2:18" x14ac:dyDescent="0.35">
      <c r="B10" s="28" t="str">
        <f>'Section 1. General Information'!$B$10</f>
        <v>Type of Contract related to this Template</v>
      </c>
      <c r="C10" s="140" t="str">
        <f>'Section 1. General Information'!$C$10</f>
        <v>All contracts</v>
      </c>
      <c r="D10" s="14"/>
      <c r="E10" s="14"/>
      <c r="F10" s="14"/>
      <c r="G10" s="14"/>
      <c r="H10" s="14"/>
      <c r="I10" s="14"/>
      <c r="J10" s="14"/>
    </row>
    <row r="11" spans="2:18" ht="14.4" customHeight="1" x14ac:dyDescent="0.35">
      <c r="E11" s="14"/>
      <c r="F11" s="14"/>
      <c r="G11" s="14"/>
      <c r="H11" s="14"/>
      <c r="I11" s="14"/>
      <c r="J11" s="14"/>
    </row>
    <row r="12" spans="2:18" ht="21" customHeight="1" x14ac:dyDescent="0.5">
      <c r="B12" s="313" t="s">
        <v>41</v>
      </c>
      <c r="C12" s="313"/>
      <c r="E12" s="25" t="s">
        <v>18</v>
      </c>
    </row>
    <row r="13" spans="2:18" ht="21" customHeight="1" x14ac:dyDescent="0.35">
      <c r="B13" s="245"/>
      <c r="C13" s="245"/>
      <c r="E13" s="252"/>
      <c r="F13" s="253"/>
      <c r="G13" s="253"/>
      <c r="H13" s="253"/>
      <c r="I13" s="253"/>
      <c r="J13" s="253"/>
      <c r="K13" s="253"/>
      <c r="L13" s="253"/>
      <c r="M13" s="253"/>
      <c r="N13" s="253"/>
      <c r="O13" s="253"/>
      <c r="P13" s="253"/>
      <c r="Q13" s="254"/>
    </row>
    <row r="14" spans="2:18" ht="22.25" customHeight="1" x14ac:dyDescent="0.35">
      <c r="B14" s="28" t="s">
        <v>208</v>
      </c>
      <c r="C14" s="119">
        <v>25000</v>
      </c>
      <c r="E14" s="258"/>
      <c r="F14" s="259"/>
      <c r="G14" s="259"/>
      <c r="H14" s="259"/>
      <c r="I14" s="259"/>
      <c r="J14" s="259"/>
      <c r="K14" s="259"/>
      <c r="L14" s="259"/>
      <c r="M14" s="259"/>
      <c r="N14" s="259"/>
      <c r="O14" s="259"/>
      <c r="P14" s="259"/>
      <c r="Q14" s="260"/>
    </row>
    <row r="15" spans="2:18" x14ac:dyDescent="0.35">
      <c r="E15" s="14"/>
      <c r="F15" s="14"/>
      <c r="G15" s="14"/>
      <c r="H15" s="14"/>
      <c r="I15" s="14"/>
      <c r="J15" s="14"/>
      <c r="K15" s="14"/>
      <c r="L15" s="14"/>
      <c r="M15" s="14"/>
      <c r="N15" s="14"/>
      <c r="O15" s="14"/>
      <c r="P15" s="14"/>
      <c r="Q15" s="14"/>
      <c r="R15" s="14"/>
    </row>
    <row r="16" spans="2:18" ht="21" customHeight="1" x14ac:dyDescent="0.5">
      <c r="B16" s="313" t="s">
        <v>42</v>
      </c>
      <c r="C16" s="313"/>
      <c r="E16" s="25" t="s">
        <v>18</v>
      </c>
      <c r="R16" s="14"/>
    </row>
    <row r="17" spans="1:17" ht="21" customHeight="1" x14ac:dyDescent="0.35">
      <c r="B17" s="245"/>
      <c r="C17" s="245"/>
      <c r="E17" s="252"/>
      <c r="F17" s="253"/>
      <c r="G17" s="253"/>
      <c r="H17" s="253"/>
      <c r="I17" s="253"/>
      <c r="J17" s="253"/>
      <c r="K17" s="253"/>
      <c r="L17" s="253"/>
      <c r="M17" s="253"/>
      <c r="N17" s="253"/>
      <c r="O17" s="253"/>
      <c r="P17" s="253"/>
      <c r="Q17" s="254"/>
    </row>
    <row r="18" spans="1:17" ht="22.25" customHeight="1" x14ac:dyDescent="0.35">
      <c r="B18" s="28" t="s">
        <v>209</v>
      </c>
      <c r="C18" s="120">
        <v>3000</v>
      </c>
      <c r="E18" s="258"/>
      <c r="F18" s="259"/>
      <c r="G18" s="259"/>
      <c r="H18" s="259"/>
      <c r="I18" s="259"/>
      <c r="J18" s="259"/>
      <c r="K18" s="259"/>
      <c r="L18" s="259"/>
      <c r="M18" s="259"/>
      <c r="N18" s="259"/>
      <c r="O18" s="259"/>
      <c r="P18" s="259"/>
      <c r="Q18" s="260"/>
    </row>
    <row r="19" spans="1:17" x14ac:dyDescent="0.35">
      <c r="E19" s="14"/>
      <c r="F19" s="14"/>
      <c r="G19" s="14"/>
      <c r="H19" s="14"/>
    </row>
    <row r="20" spans="1:17" x14ac:dyDescent="0.35">
      <c r="E20" s="14"/>
      <c r="F20" s="14"/>
      <c r="G20" s="14"/>
      <c r="H20" s="14"/>
    </row>
    <row r="21" spans="1:17" ht="33.75" customHeight="1" x14ac:dyDescent="0.35">
      <c r="A21" s="14"/>
      <c r="B21" s="314" t="s">
        <v>279</v>
      </c>
      <c r="C21" s="314"/>
      <c r="D21" s="14"/>
      <c r="E21" s="14"/>
      <c r="P21" s="14"/>
    </row>
    <row r="22" spans="1:17" x14ac:dyDescent="0.35">
      <c r="B22" s="4" t="s">
        <v>269</v>
      </c>
      <c r="K22" s="14"/>
      <c r="P22" s="14"/>
    </row>
    <row r="23" spans="1:17" x14ac:dyDescent="0.35">
      <c r="K23" s="14"/>
      <c r="P23" s="14"/>
    </row>
    <row r="24" spans="1:17" x14ac:dyDescent="0.35">
      <c r="B24"/>
      <c r="K24" s="14"/>
      <c r="P24" s="14"/>
    </row>
    <row r="25" spans="1:17" x14ac:dyDescent="0.35">
      <c r="B25" s="18"/>
      <c r="K25" s="14"/>
    </row>
    <row r="26" spans="1:17" x14ac:dyDescent="0.35">
      <c r="B26" s="15"/>
      <c r="C26" s="14"/>
    </row>
    <row r="32" spans="1:17" x14ac:dyDescent="0.35">
      <c r="B32" s="16"/>
      <c r="C32" s="16"/>
    </row>
    <row r="33" spans="2:3" x14ac:dyDescent="0.35">
      <c r="B33" s="16"/>
      <c r="C33" s="16"/>
    </row>
    <row r="34" spans="2:3" x14ac:dyDescent="0.35">
      <c r="B34" s="16"/>
      <c r="C34" s="16"/>
    </row>
    <row r="35" spans="2:3" x14ac:dyDescent="0.35">
      <c r="B35" s="16"/>
      <c r="C35" s="16"/>
    </row>
    <row r="36" spans="2:3" ht="21" x14ac:dyDescent="0.5">
      <c r="B36" s="312"/>
      <c r="C36" s="312"/>
    </row>
    <row r="37" spans="2:3" x14ac:dyDescent="0.35">
      <c r="B37" s="16"/>
      <c r="C37" s="16"/>
    </row>
    <row r="38" spans="2:3" x14ac:dyDescent="0.35">
      <c r="B38" s="16"/>
      <c r="C38" s="16"/>
    </row>
    <row r="39" spans="2:3" x14ac:dyDescent="0.35">
      <c r="B39" s="16"/>
      <c r="C39" s="16"/>
    </row>
    <row r="40" spans="2:3" x14ac:dyDescent="0.35">
      <c r="B40" s="16"/>
      <c r="C40" s="16"/>
    </row>
  </sheetData>
  <sheetProtection password="EF0D" sheet="1" objects="1" scenarios="1"/>
  <mergeCells count="10">
    <mergeCell ref="E13:Q14"/>
    <mergeCell ref="E17:Q18"/>
    <mergeCell ref="B12:C12"/>
    <mergeCell ref="B13:C13"/>
    <mergeCell ref="B7:C7"/>
    <mergeCell ref="B36:C36"/>
    <mergeCell ref="B16:C16"/>
    <mergeCell ref="B17:C17"/>
    <mergeCell ref="B21:C21"/>
    <mergeCell ref="B6:C6"/>
  </mergeCells>
  <conditionalFormatting sqref="B5">
    <cfRule type="cellIs" dxfId="5" priority="1" stopIfTrue="1" operator="equal">
      <formula>"Application of Template defined"</formula>
    </cfRule>
    <cfRule type="cellIs" dxfId="4" priority="2" stopIfTrue="1" operator="equal">
      <formula>"WARNING - Application of Template not defined"</formula>
    </cfRule>
  </conditionalFormatting>
  <dataValidations count="1">
    <dataValidation type="decimal" operator="greaterThanOrEqual" allowBlank="1" showInputMessage="1" showErrorMessage="1" sqref="C14 C18" xr:uid="{00000000-0002-0000-0900-000000000000}">
      <formula1>0</formula1>
    </dataValidation>
  </dataValidations>
  <pageMargins left="0.7" right="0.7" top="0.75" bottom="0.75" header="0.3" footer="0.3"/>
  <pageSetup paperSize="9" scale="2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88"/>
  <sheetViews>
    <sheetView showGridLines="0" view="pageBreakPreview" zoomScale="40" zoomScaleNormal="100" zoomScaleSheetLayoutView="40" workbookViewId="0">
      <selection activeCell="E19" sqref="E19"/>
    </sheetView>
  </sheetViews>
  <sheetFormatPr defaultColWidth="8.90625" defaultRowHeight="14.5" x14ac:dyDescent="0.35"/>
  <cols>
    <col min="1" max="1" width="4.453125" style="4" customWidth="1"/>
    <col min="2" max="2" width="58.90625" style="4" customWidth="1"/>
    <col min="3" max="3" width="130.08984375" style="4" customWidth="1"/>
    <col min="4" max="4" width="25.36328125" style="4" customWidth="1"/>
    <col min="5" max="7" width="24" style="4" customWidth="1"/>
    <col min="8" max="8" width="8.90625" style="4" customWidth="1"/>
    <col min="9" max="10" width="20.453125" style="4" customWidth="1"/>
    <col min="11" max="16384" width="8.90625" style="4"/>
  </cols>
  <sheetData>
    <row r="1" spans="2:21" x14ac:dyDescent="0.35">
      <c r="E1" s="14"/>
      <c r="F1" s="14"/>
    </row>
    <row r="2" spans="2:21" ht="28.5" x14ac:dyDescent="0.65">
      <c r="B2" s="37" t="s">
        <v>43</v>
      </c>
    </row>
    <row r="5" spans="2:21" x14ac:dyDescent="0.35">
      <c r="B5" s="88"/>
    </row>
    <row r="6" spans="2:21" ht="21" customHeight="1" x14ac:dyDescent="0.35">
      <c r="B6" s="271" t="s">
        <v>48</v>
      </c>
      <c r="C6" s="271"/>
      <c r="D6" s="3"/>
      <c r="E6" s="3"/>
      <c r="F6" s="3"/>
      <c r="G6" s="3"/>
    </row>
    <row r="7" spans="2:21" ht="21" customHeight="1" x14ac:dyDescent="0.35">
      <c r="B7" s="245" t="str">
        <f>'Section 1. General Information'!B7</f>
        <v>Report general information about the application of this Template</v>
      </c>
      <c r="C7" s="245"/>
      <c r="D7" s="3"/>
      <c r="E7" s="3"/>
      <c r="F7" s="3"/>
      <c r="G7" s="3"/>
    </row>
    <row r="8" spans="2:21" ht="17" customHeight="1" x14ac:dyDescent="0.35">
      <c r="B8" s="28" t="str">
        <f>'Section 1. General Information'!$B$8</f>
        <v>Type of Local Content report related to this Template</v>
      </c>
      <c r="C8" s="98" t="str">
        <f>'Section 1. General Information'!$C$8</f>
        <v>Local Content Contract Scorecard</v>
      </c>
      <c r="D8" s="3"/>
      <c r="E8" s="3"/>
      <c r="F8" s="3"/>
      <c r="G8" s="3"/>
    </row>
    <row r="9" spans="2:21" ht="17" customHeight="1" x14ac:dyDescent="0.35">
      <c r="B9" s="28" t="str">
        <f>'Section 1. General Information'!$B$9</f>
        <v>Level of operations reported in this Template</v>
      </c>
      <c r="C9" s="56" t="str">
        <f>'Section 1. General Information'!$C$9</f>
        <v>Contract</v>
      </c>
      <c r="D9" s="3"/>
      <c r="E9" s="3"/>
      <c r="F9" s="3"/>
      <c r="G9" s="3"/>
    </row>
    <row r="10" spans="2:21" ht="17" customHeight="1" x14ac:dyDescent="0.35">
      <c r="B10" s="28" t="str">
        <f>'Section 1. General Information'!$B$10</f>
        <v>Type of Contract related to this Template</v>
      </c>
      <c r="C10" s="56" t="str">
        <f>'Section 1. General Information'!$C$10</f>
        <v>All contracts</v>
      </c>
      <c r="D10" s="3"/>
      <c r="E10" s="3"/>
      <c r="F10" s="3"/>
      <c r="G10" s="3"/>
    </row>
    <row r="11" spans="2:21" x14ac:dyDescent="0.35">
      <c r="B11" s="3"/>
      <c r="C11" s="3"/>
      <c r="D11" s="3"/>
      <c r="E11" s="3"/>
      <c r="F11" s="3"/>
      <c r="G11" s="3"/>
    </row>
    <row r="12" spans="2:21" ht="23" customHeight="1" x14ac:dyDescent="0.35">
      <c r="B12" s="101" t="s">
        <v>162</v>
      </c>
      <c r="C12" s="101"/>
      <c r="D12" s="3"/>
      <c r="E12" s="3"/>
      <c r="F12" s="3"/>
      <c r="G12" s="3"/>
    </row>
    <row r="13" spans="2:21" ht="23" customHeight="1" x14ac:dyDescent="0.35">
      <c r="B13" s="102"/>
      <c r="C13" s="102"/>
      <c r="D13" s="3"/>
      <c r="E13" s="3"/>
      <c r="F13" s="3"/>
      <c r="G13" s="3"/>
      <c r="I13" s="25" t="s">
        <v>18</v>
      </c>
    </row>
    <row r="14" spans="2:21" ht="26" customHeight="1" x14ac:dyDescent="0.35">
      <c r="B14" s="28" t="s">
        <v>126</v>
      </c>
      <c r="C14" s="130">
        <v>175000</v>
      </c>
      <c r="D14" s="3"/>
      <c r="E14" s="3"/>
      <c r="F14" s="3"/>
      <c r="G14" s="3"/>
      <c r="I14" s="319"/>
      <c r="J14" s="320"/>
      <c r="K14" s="320"/>
      <c r="L14" s="320"/>
      <c r="M14" s="320"/>
      <c r="N14" s="320"/>
      <c r="O14" s="320"/>
      <c r="P14" s="320"/>
      <c r="Q14" s="320"/>
      <c r="R14" s="320"/>
      <c r="S14" s="320"/>
      <c r="T14" s="320"/>
      <c r="U14" s="321"/>
    </row>
    <row r="15" spans="2:21" x14ac:dyDescent="0.35">
      <c r="B15" s="3"/>
      <c r="C15" s="3"/>
      <c r="D15" s="3"/>
      <c r="E15" s="3"/>
      <c r="F15" s="3"/>
      <c r="G15" s="3"/>
    </row>
    <row r="16" spans="2:21" ht="23" customHeight="1" x14ac:dyDescent="0.35">
      <c r="B16" s="271" t="s">
        <v>163</v>
      </c>
      <c r="C16" s="271"/>
      <c r="D16" s="271"/>
      <c r="E16" s="271"/>
      <c r="F16" s="271"/>
      <c r="G16" s="271"/>
    </row>
    <row r="17" spans="1:21" ht="23" customHeight="1" x14ac:dyDescent="0.35">
      <c r="B17" s="245"/>
      <c r="C17" s="245"/>
      <c r="D17" s="245"/>
      <c r="E17" s="245"/>
      <c r="F17" s="245"/>
      <c r="G17" s="245"/>
      <c r="I17" s="25" t="s">
        <v>18</v>
      </c>
    </row>
    <row r="18" spans="1:21" ht="35" customHeight="1" x14ac:dyDescent="0.35">
      <c r="B18" s="109" t="s">
        <v>164</v>
      </c>
      <c r="C18" s="109" t="s">
        <v>165</v>
      </c>
      <c r="D18" s="109" t="s">
        <v>235</v>
      </c>
      <c r="E18" s="109" t="s">
        <v>64</v>
      </c>
      <c r="F18" s="110" t="s">
        <v>65</v>
      </c>
      <c r="G18" s="110" t="s">
        <v>49</v>
      </c>
      <c r="I18" s="252"/>
      <c r="J18" s="253"/>
      <c r="K18" s="253"/>
      <c r="L18" s="253"/>
      <c r="M18" s="253"/>
      <c r="N18" s="253"/>
      <c r="O18" s="253"/>
      <c r="P18" s="253"/>
      <c r="Q18" s="253"/>
      <c r="R18" s="253"/>
      <c r="S18" s="253"/>
      <c r="T18" s="253"/>
      <c r="U18" s="254"/>
    </row>
    <row r="19" spans="1:21" ht="16.25" customHeight="1" x14ac:dyDescent="0.35">
      <c r="A19" s="51">
        <v>1</v>
      </c>
      <c r="B19" s="100" t="s">
        <v>238</v>
      </c>
      <c r="C19" s="100" t="s">
        <v>224</v>
      </c>
      <c r="D19" s="68"/>
      <c r="E19" s="115">
        <v>100000</v>
      </c>
      <c r="F19" s="66">
        <v>1</v>
      </c>
      <c r="G19" s="55">
        <f t="shared" ref="G19:G29" si="0">F19*E19</f>
        <v>100000</v>
      </c>
      <c r="I19" s="255"/>
      <c r="J19" s="256"/>
      <c r="K19" s="256"/>
      <c r="L19" s="256"/>
      <c r="M19" s="256"/>
      <c r="N19" s="256"/>
      <c r="O19" s="256"/>
      <c r="P19" s="256"/>
      <c r="Q19" s="256"/>
      <c r="R19" s="256"/>
      <c r="S19" s="256"/>
      <c r="T19" s="256"/>
      <c r="U19" s="257"/>
    </row>
    <row r="20" spans="1:21" ht="16.25" customHeight="1" x14ac:dyDescent="0.35">
      <c r="A20" s="51">
        <f>A19+1</f>
        <v>2</v>
      </c>
      <c r="B20" s="100" t="s">
        <v>225</v>
      </c>
      <c r="C20" s="100" t="s">
        <v>54</v>
      </c>
      <c r="D20" s="68" t="s">
        <v>50</v>
      </c>
      <c r="E20" s="115">
        <v>75000</v>
      </c>
      <c r="F20" s="66">
        <v>1</v>
      </c>
      <c r="G20" s="55">
        <f t="shared" si="0"/>
        <v>75000</v>
      </c>
      <c r="I20" s="255"/>
      <c r="J20" s="256"/>
      <c r="K20" s="256"/>
      <c r="L20" s="256"/>
      <c r="M20" s="256"/>
      <c r="N20" s="256"/>
      <c r="O20" s="256"/>
      <c r="P20" s="256"/>
      <c r="Q20" s="256"/>
      <c r="R20" s="256"/>
      <c r="S20" s="256"/>
      <c r="T20" s="256"/>
      <c r="U20" s="257"/>
    </row>
    <row r="21" spans="1:21" ht="16.25" customHeight="1" x14ac:dyDescent="0.35">
      <c r="A21" s="51">
        <f t="shared" ref="A21:A29" si="1">A20+1</f>
        <v>3</v>
      </c>
      <c r="B21" s="100" t="s">
        <v>237</v>
      </c>
      <c r="C21" s="100" t="s">
        <v>223</v>
      </c>
      <c r="D21" s="68" t="s">
        <v>50</v>
      </c>
      <c r="E21" s="115">
        <v>0</v>
      </c>
      <c r="F21" s="66">
        <v>1</v>
      </c>
      <c r="G21" s="55">
        <f t="shared" si="0"/>
        <v>0</v>
      </c>
      <c r="I21" s="255"/>
      <c r="J21" s="256"/>
      <c r="K21" s="256"/>
      <c r="L21" s="256"/>
      <c r="M21" s="256"/>
      <c r="N21" s="256"/>
      <c r="O21" s="256"/>
      <c r="P21" s="256"/>
      <c r="Q21" s="256"/>
      <c r="R21" s="256"/>
      <c r="S21" s="256"/>
      <c r="T21" s="256"/>
      <c r="U21" s="257"/>
    </row>
    <row r="22" spans="1:21" ht="16.25" customHeight="1" x14ac:dyDescent="0.35">
      <c r="A22" s="51">
        <f t="shared" si="1"/>
        <v>4</v>
      </c>
      <c r="B22" s="100" t="s">
        <v>226</v>
      </c>
      <c r="C22" s="100" t="s">
        <v>222</v>
      </c>
      <c r="D22" s="68" t="s">
        <v>50</v>
      </c>
      <c r="E22" s="115">
        <v>0</v>
      </c>
      <c r="F22" s="66">
        <v>1</v>
      </c>
      <c r="G22" s="55">
        <f t="shared" si="0"/>
        <v>0</v>
      </c>
      <c r="I22" s="255"/>
      <c r="J22" s="256"/>
      <c r="K22" s="256"/>
      <c r="L22" s="256"/>
      <c r="M22" s="256"/>
      <c r="N22" s="256"/>
      <c r="O22" s="256"/>
      <c r="P22" s="256"/>
      <c r="Q22" s="256"/>
      <c r="R22" s="256"/>
      <c r="S22" s="256"/>
      <c r="T22" s="256"/>
      <c r="U22" s="257"/>
    </row>
    <row r="23" spans="1:21" ht="16.25" customHeight="1" x14ac:dyDescent="0.35">
      <c r="A23" s="51">
        <f t="shared" si="1"/>
        <v>5</v>
      </c>
      <c r="B23" s="121" t="s">
        <v>53</v>
      </c>
      <c r="C23" s="121" t="s">
        <v>52</v>
      </c>
      <c r="D23" s="68" t="s">
        <v>50</v>
      </c>
      <c r="E23" s="115">
        <v>0</v>
      </c>
      <c r="F23" s="118">
        <v>0</v>
      </c>
      <c r="G23" s="55">
        <f t="shared" si="0"/>
        <v>0</v>
      </c>
      <c r="I23" s="255"/>
      <c r="J23" s="256"/>
      <c r="K23" s="256"/>
      <c r="L23" s="256"/>
      <c r="M23" s="256"/>
      <c r="N23" s="256"/>
      <c r="O23" s="256"/>
      <c r="P23" s="256"/>
      <c r="Q23" s="256"/>
      <c r="R23" s="256"/>
      <c r="S23" s="256"/>
      <c r="T23" s="256"/>
      <c r="U23" s="257"/>
    </row>
    <row r="24" spans="1:21" ht="16.25" customHeight="1" x14ac:dyDescent="0.35">
      <c r="A24" s="51">
        <f t="shared" si="1"/>
        <v>6</v>
      </c>
      <c r="B24" s="121" t="s">
        <v>53</v>
      </c>
      <c r="C24" s="121" t="s">
        <v>52</v>
      </c>
      <c r="D24" s="68" t="s">
        <v>50</v>
      </c>
      <c r="E24" s="115">
        <v>0</v>
      </c>
      <c r="F24" s="118">
        <v>0</v>
      </c>
      <c r="G24" s="55">
        <f t="shared" si="0"/>
        <v>0</v>
      </c>
      <c r="I24" s="255"/>
      <c r="J24" s="256"/>
      <c r="K24" s="256"/>
      <c r="L24" s="256"/>
      <c r="M24" s="256"/>
      <c r="N24" s="256"/>
      <c r="O24" s="256"/>
      <c r="P24" s="256"/>
      <c r="Q24" s="256"/>
      <c r="R24" s="256"/>
      <c r="S24" s="256"/>
      <c r="T24" s="256"/>
      <c r="U24" s="257"/>
    </row>
    <row r="25" spans="1:21" ht="16.25" customHeight="1" x14ac:dyDescent="0.35">
      <c r="A25" s="51">
        <f t="shared" si="1"/>
        <v>7</v>
      </c>
      <c r="B25" s="121" t="s">
        <v>53</v>
      </c>
      <c r="C25" s="121" t="s">
        <v>52</v>
      </c>
      <c r="D25" s="68" t="s">
        <v>50</v>
      </c>
      <c r="E25" s="115">
        <v>0</v>
      </c>
      <c r="F25" s="118">
        <v>0</v>
      </c>
      <c r="G25" s="55">
        <f t="shared" si="0"/>
        <v>0</v>
      </c>
      <c r="I25" s="255"/>
      <c r="J25" s="256"/>
      <c r="K25" s="256"/>
      <c r="L25" s="256"/>
      <c r="M25" s="256"/>
      <c r="N25" s="256"/>
      <c r="O25" s="256"/>
      <c r="P25" s="256"/>
      <c r="Q25" s="256"/>
      <c r="R25" s="256"/>
      <c r="S25" s="256"/>
      <c r="T25" s="256"/>
      <c r="U25" s="257"/>
    </row>
    <row r="26" spans="1:21" ht="16.25" customHeight="1" x14ac:dyDescent="0.35">
      <c r="A26" s="51">
        <f t="shared" si="1"/>
        <v>8</v>
      </c>
      <c r="B26" s="121" t="s">
        <v>53</v>
      </c>
      <c r="C26" s="121" t="s">
        <v>52</v>
      </c>
      <c r="D26" s="68" t="s">
        <v>50</v>
      </c>
      <c r="E26" s="115">
        <v>0</v>
      </c>
      <c r="F26" s="118">
        <v>0</v>
      </c>
      <c r="G26" s="55">
        <f t="shared" si="0"/>
        <v>0</v>
      </c>
      <c r="I26" s="255"/>
      <c r="J26" s="256"/>
      <c r="K26" s="256"/>
      <c r="L26" s="256"/>
      <c r="M26" s="256"/>
      <c r="N26" s="256"/>
      <c r="O26" s="256"/>
      <c r="P26" s="256"/>
      <c r="Q26" s="256"/>
      <c r="R26" s="256"/>
      <c r="S26" s="256"/>
      <c r="T26" s="256"/>
      <c r="U26" s="257"/>
    </row>
    <row r="27" spans="1:21" ht="16.25" customHeight="1" x14ac:dyDescent="0.35">
      <c r="A27" s="51">
        <f t="shared" si="1"/>
        <v>9</v>
      </c>
      <c r="B27" s="121" t="s">
        <v>53</v>
      </c>
      <c r="C27" s="121" t="s">
        <v>52</v>
      </c>
      <c r="D27" s="68" t="s">
        <v>50</v>
      </c>
      <c r="E27" s="115">
        <v>0</v>
      </c>
      <c r="F27" s="118">
        <v>0</v>
      </c>
      <c r="G27" s="55">
        <f t="shared" si="0"/>
        <v>0</v>
      </c>
      <c r="I27" s="255"/>
      <c r="J27" s="256"/>
      <c r="K27" s="256"/>
      <c r="L27" s="256"/>
      <c r="M27" s="256"/>
      <c r="N27" s="256"/>
      <c r="O27" s="256"/>
      <c r="P27" s="256"/>
      <c r="Q27" s="256"/>
      <c r="R27" s="256"/>
      <c r="S27" s="256"/>
      <c r="T27" s="256"/>
      <c r="U27" s="257"/>
    </row>
    <row r="28" spans="1:21" ht="16.25" customHeight="1" x14ac:dyDescent="0.35">
      <c r="A28" s="51">
        <f t="shared" si="1"/>
        <v>10</v>
      </c>
      <c r="B28" s="121" t="s">
        <v>53</v>
      </c>
      <c r="C28" s="121" t="s">
        <v>52</v>
      </c>
      <c r="D28" s="68" t="s">
        <v>50</v>
      </c>
      <c r="E28" s="115">
        <v>0</v>
      </c>
      <c r="F28" s="118">
        <v>0</v>
      </c>
      <c r="G28" s="55">
        <f t="shared" si="0"/>
        <v>0</v>
      </c>
      <c r="I28" s="255"/>
      <c r="J28" s="256"/>
      <c r="K28" s="256"/>
      <c r="L28" s="256"/>
      <c r="M28" s="256"/>
      <c r="N28" s="256"/>
      <c r="O28" s="256"/>
      <c r="P28" s="256"/>
      <c r="Q28" s="256"/>
      <c r="R28" s="256"/>
      <c r="S28" s="256"/>
      <c r="T28" s="256"/>
      <c r="U28" s="257"/>
    </row>
    <row r="29" spans="1:21" ht="16.25" customHeight="1" x14ac:dyDescent="0.35">
      <c r="A29" s="51">
        <f t="shared" si="1"/>
        <v>11</v>
      </c>
      <c r="B29" s="121" t="s">
        <v>53</v>
      </c>
      <c r="C29" s="121" t="s">
        <v>52</v>
      </c>
      <c r="D29" s="68" t="s">
        <v>50</v>
      </c>
      <c r="E29" s="115">
        <v>0</v>
      </c>
      <c r="F29" s="118">
        <v>0</v>
      </c>
      <c r="G29" s="55">
        <f t="shared" si="0"/>
        <v>0</v>
      </c>
      <c r="I29" s="255"/>
      <c r="J29" s="256"/>
      <c r="K29" s="256"/>
      <c r="L29" s="256"/>
      <c r="M29" s="256"/>
      <c r="N29" s="256"/>
      <c r="O29" s="256"/>
      <c r="P29" s="256"/>
      <c r="Q29" s="256"/>
      <c r="R29" s="256"/>
      <c r="S29" s="256"/>
      <c r="T29" s="256"/>
      <c r="U29" s="257"/>
    </row>
    <row r="30" spans="1:21" ht="16.25" customHeight="1" x14ac:dyDescent="0.35">
      <c r="A30" s="51"/>
      <c r="B30" s="315" t="s">
        <v>220</v>
      </c>
      <c r="C30" s="316"/>
      <c r="D30" s="68" t="s">
        <v>51</v>
      </c>
      <c r="E30" s="55">
        <f>C14-SUM(E19:E29)</f>
        <v>0</v>
      </c>
      <c r="F30" s="66">
        <v>0.2</v>
      </c>
      <c r="G30" s="55">
        <f>F30*E30</f>
        <v>0</v>
      </c>
      <c r="I30" s="255"/>
      <c r="J30" s="256"/>
      <c r="K30" s="256"/>
      <c r="L30" s="256"/>
      <c r="M30" s="256"/>
      <c r="N30" s="256"/>
      <c r="O30" s="256"/>
      <c r="P30" s="256"/>
      <c r="Q30" s="256"/>
      <c r="R30" s="256"/>
      <c r="S30" s="256"/>
      <c r="T30" s="256"/>
      <c r="U30" s="257"/>
    </row>
    <row r="31" spans="1:21" ht="16.25" customHeight="1" x14ac:dyDescent="0.35">
      <c r="A31"/>
      <c r="B31" s="317" t="s">
        <v>221</v>
      </c>
      <c r="C31" s="318"/>
      <c r="D31" s="67"/>
      <c r="E31" s="87">
        <f>SUM(E19:E30)</f>
        <v>175000</v>
      </c>
      <c r="F31" s="17">
        <f>SUMPRODUCT(F19:F30,E19:E30)/E31</f>
        <v>1</v>
      </c>
      <c r="G31" s="87">
        <f>SUM(G19:G30)</f>
        <v>175000</v>
      </c>
      <c r="I31" s="255"/>
      <c r="J31" s="256"/>
      <c r="K31" s="256"/>
      <c r="L31" s="256"/>
      <c r="M31" s="256"/>
      <c r="N31" s="256"/>
      <c r="O31" s="256"/>
      <c r="P31" s="256"/>
      <c r="Q31" s="256"/>
      <c r="R31" s="256"/>
      <c r="S31" s="256"/>
      <c r="T31" s="256"/>
      <c r="U31" s="257"/>
    </row>
    <row r="32" spans="1:21" ht="16.25" customHeight="1" x14ac:dyDescent="0.35">
      <c r="A32"/>
      <c r="I32" s="255"/>
      <c r="J32" s="256"/>
      <c r="K32" s="256"/>
      <c r="L32" s="256"/>
      <c r="M32" s="256"/>
      <c r="N32" s="256"/>
      <c r="O32" s="256"/>
      <c r="P32" s="256"/>
      <c r="Q32" s="256"/>
      <c r="R32" s="256"/>
      <c r="S32" s="256"/>
      <c r="T32" s="256"/>
      <c r="U32" s="257"/>
    </row>
    <row r="33" spans="1:21" ht="16.25" customHeight="1" x14ac:dyDescent="0.35">
      <c r="A33"/>
      <c r="B33" s="131" t="s">
        <v>271</v>
      </c>
      <c r="I33" s="255"/>
      <c r="J33" s="256"/>
      <c r="K33" s="256"/>
      <c r="L33" s="256"/>
      <c r="M33" s="256"/>
      <c r="N33" s="256"/>
      <c r="O33" s="256"/>
      <c r="P33" s="256"/>
      <c r="Q33" s="256"/>
      <c r="R33" s="256"/>
      <c r="S33" s="256"/>
      <c r="T33" s="256"/>
      <c r="U33" s="257"/>
    </row>
    <row r="34" spans="1:21" ht="16.25" customHeight="1" x14ac:dyDescent="0.35">
      <c r="A34"/>
      <c r="B34" s="131" t="s">
        <v>270</v>
      </c>
      <c r="I34" s="255"/>
      <c r="J34" s="256"/>
      <c r="K34" s="256"/>
      <c r="L34" s="256"/>
      <c r="M34" s="256"/>
      <c r="N34" s="256"/>
      <c r="O34" s="256"/>
      <c r="P34" s="256"/>
      <c r="Q34" s="256"/>
      <c r="R34" s="256"/>
      <c r="S34" s="256"/>
      <c r="T34" s="256"/>
      <c r="U34" s="257"/>
    </row>
    <row r="35" spans="1:21" ht="16.25" customHeight="1" x14ac:dyDescent="0.35">
      <c r="A35"/>
      <c r="B35" s="16"/>
      <c r="I35" s="255"/>
      <c r="J35" s="256"/>
      <c r="K35" s="256"/>
      <c r="L35" s="256"/>
      <c r="M35" s="256"/>
      <c r="N35" s="256"/>
      <c r="O35" s="256"/>
      <c r="P35" s="256"/>
      <c r="Q35" s="256"/>
      <c r="R35" s="256"/>
      <c r="S35" s="256"/>
      <c r="T35" s="256"/>
      <c r="U35" s="257"/>
    </row>
    <row r="36" spans="1:21" ht="16.25" customHeight="1" x14ac:dyDescent="0.35">
      <c r="A36"/>
      <c r="B36" s="16"/>
      <c r="I36" s="255"/>
      <c r="J36" s="256"/>
      <c r="K36" s="256"/>
      <c r="L36" s="256"/>
      <c r="M36" s="256"/>
      <c r="N36" s="256"/>
      <c r="O36" s="256"/>
      <c r="P36" s="256"/>
      <c r="Q36" s="256"/>
      <c r="R36" s="256"/>
      <c r="S36" s="256"/>
      <c r="T36" s="256"/>
      <c r="U36" s="257"/>
    </row>
    <row r="37" spans="1:21" ht="16.25" customHeight="1" x14ac:dyDescent="0.35">
      <c r="A37"/>
      <c r="B37" s="16"/>
      <c r="I37" s="255"/>
      <c r="J37" s="256"/>
      <c r="K37" s="256"/>
      <c r="L37" s="256"/>
      <c r="M37" s="256"/>
      <c r="N37" s="256"/>
      <c r="O37" s="256"/>
      <c r="P37" s="256"/>
      <c r="Q37" s="256"/>
      <c r="R37" s="256"/>
      <c r="S37" s="256"/>
      <c r="T37" s="256"/>
      <c r="U37" s="257"/>
    </row>
    <row r="38" spans="1:21" ht="16.25" customHeight="1" x14ac:dyDescent="0.35">
      <c r="A38"/>
      <c r="B38" s="16"/>
      <c r="I38" s="255"/>
      <c r="J38" s="256"/>
      <c r="K38" s="256"/>
      <c r="L38" s="256"/>
      <c r="M38" s="256"/>
      <c r="N38" s="256"/>
      <c r="O38" s="256"/>
      <c r="P38" s="256"/>
      <c r="Q38" s="256"/>
      <c r="R38" s="256"/>
      <c r="S38" s="256"/>
      <c r="T38" s="256"/>
      <c r="U38" s="257"/>
    </row>
    <row r="39" spans="1:21" ht="16.25" customHeight="1" x14ac:dyDescent="0.35">
      <c r="A39"/>
      <c r="I39" s="255"/>
      <c r="J39" s="256"/>
      <c r="K39" s="256"/>
      <c r="L39" s="256"/>
      <c r="M39" s="256"/>
      <c r="N39" s="256"/>
      <c r="O39" s="256"/>
      <c r="P39" s="256"/>
      <c r="Q39" s="256"/>
      <c r="R39" s="256"/>
      <c r="S39" s="256"/>
      <c r="T39" s="256"/>
      <c r="U39" s="257"/>
    </row>
    <row r="40" spans="1:21" ht="16.25" customHeight="1" x14ac:dyDescent="0.35">
      <c r="A40"/>
      <c r="I40" s="255"/>
      <c r="J40" s="256"/>
      <c r="K40" s="256"/>
      <c r="L40" s="256"/>
      <c r="M40" s="256"/>
      <c r="N40" s="256"/>
      <c r="O40" s="256"/>
      <c r="P40" s="256"/>
      <c r="Q40" s="256"/>
      <c r="R40" s="256"/>
      <c r="S40" s="256"/>
      <c r="T40" s="256"/>
      <c r="U40" s="257"/>
    </row>
    <row r="41" spans="1:21" ht="16.25" customHeight="1" x14ac:dyDescent="0.35">
      <c r="A41"/>
      <c r="I41" s="255"/>
      <c r="J41" s="256"/>
      <c r="K41" s="256"/>
      <c r="L41" s="256"/>
      <c r="M41" s="256"/>
      <c r="N41" s="256"/>
      <c r="O41" s="256"/>
      <c r="P41" s="256"/>
      <c r="Q41" s="256"/>
      <c r="R41" s="256"/>
      <c r="S41" s="256"/>
      <c r="T41" s="256"/>
      <c r="U41" s="257"/>
    </row>
    <row r="42" spans="1:21" ht="16.25" customHeight="1" x14ac:dyDescent="0.35">
      <c r="A42" s="51"/>
      <c r="I42" s="255"/>
      <c r="J42" s="256"/>
      <c r="K42" s="256"/>
      <c r="L42" s="256"/>
      <c r="M42" s="256"/>
      <c r="N42" s="256"/>
      <c r="O42" s="256"/>
      <c r="P42" s="256"/>
      <c r="Q42" s="256"/>
      <c r="R42" s="256"/>
      <c r="S42" s="256"/>
      <c r="T42" s="256"/>
      <c r="U42" s="257"/>
    </row>
    <row r="43" spans="1:21" ht="16.25" customHeight="1" x14ac:dyDescent="0.35">
      <c r="I43" s="255"/>
      <c r="J43" s="256"/>
      <c r="K43" s="256"/>
      <c r="L43" s="256"/>
      <c r="M43" s="256"/>
      <c r="N43" s="256"/>
      <c r="O43" s="256"/>
      <c r="P43" s="256"/>
      <c r="Q43" s="256"/>
      <c r="R43" s="256"/>
      <c r="S43" s="256"/>
      <c r="T43" s="256"/>
      <c r="U43" s="257"/>
    </row>
    <row r="44" spans="1:21" ht="16.25" customHeight="1" x14ac:dyDescent="0.35">
      <c r="I44" s="255"/>
      <c r="J44" s="256"/>
      <c r="K44" s="256"/>
      <c r="L44" s="256"/>
      <c r="M44" s="256"/>
      <c r="N44" s="256"/>
      <c r="O44" s="256"/>
      <c r="P44" s="256"/>
      <c r="Q44" s="256"/>
      <c r="R44" s="256"/>
      <c r="S44" s="256"/>
      <c r="T44" s="256"/>
      <c r="U44" s="257"/>
    </row>
    <row r="45" spans="1:21" ht="16.25" customHeight="1" x14ac:dyDescent="0.35">
      <c r="I45" s="255"/>
      <c r="J45" s="256"/>
      <c r="K45" s="256"/>
      <c r="L45" s="256"/>
      <c r="M45" s="256"/>
      <c r="N45" s="256"/>
      <c r="O45" s="256"/>
      <c r="P45" s="256"/>
      <c r="Q45" s="256"/>
      <c r="R45" s="256"/>
      <c r="S45" s="256"/>
      <c r="T45" s="256"/>
      <c r="U45" s="257"/>
    </row>
    <row r="46" spans="1:21" ht="16.25" customHeight="1" x14ac:dyDescent="0.35">
      <c r="I46" s="255"/>
      <c r="J46" s="256"/>
      <c r="K46" s="256"/>
      <c r="L46" s="256"/>
      <c r="M46" s="256"/>
      <c r="N46" s="256"/>
      <c r="O46" s="256"/>
      <c r="P46" s="256"/>
      <c r="Q46" s="256"/>
      <c r="R46" s="256"/>
      <c r="S46" s="256"/>
      <c r="T46" s="256"/>
      <c r="U46" s="257"/>
    </row>
    <row r="47" spans="1:21" ht="16.25" customHeight="1" x14ac:dyDescent="0.35">
      <c r="I47" s="255"/>
      <c r="J47" s="256"/>
      <c r="K47" s="256"/>
      <c r="L47" s="256"/>
      <c r="M47" s="256"/>
      <c r="N47" s="256"/>
      <c r="O47" s="256"/>
      <c r="P47" s="256"/>
      <c r="Q47" s="256"/>
      <c r="R47" s="256"/>
      <c r="S47" s="256"/>
      <c r="T47" s="256"/>
      <c r="U47" s="257"/>
    </row>
    <row r="48" spans="1:21" ht="16.25" customHeight="1" x14ac:dyDescent="0.35">
      <c r="I48" s="255"/>
      <c r="J48" s="256"/>
      <c r="K48" s="256"/>
      <c r="L48" s="256"/>
      <c r="M48" s="256"/>
      <c r="N48" s="256"/>
      <c r="O48" s="256"/>
      <c r="P48" s="256"/>
      <c r="Q48" s="256"/>
      <c r="R48" s="256"/>
      <c r="S48" s="256"/>
      <c r="T48" s="256"/>
      <c r="U48" s="257"/>
    </row>
    <row r="49" spans="9:21" ht="16.25" customHeight="1" x14ac:dyDescent="0.35">
      <c r="I49" s="255"/>
      <c r="J49" s="256"/>
      <c r="K49" s="256"/>
      <c r="L49" s="256"/>
      <c r="M49" s="256"/>
      <c r="N49" s="256"/>
      <c r="O49" s="256"/>
      <c r="P49" s="256"/>
      <c r="Q49" s="256"/>
      <c r="R49" s="256"/>
      <c r="S49" s="256"/>
      <c r="T49" s="256"/>
      <c r="U49" s="257"/>
    </row>
    <row r="50" spans="9:21" ht="16.25" customHeight="1" x14ac:dyDescent="0.35">
      <c r="I50" s="255"/>
      <c r="J50" s="256"/>
      <c r="K50" s="256"/>
      <c r="L50" s="256"/>
      <c r="M50" s="256"/>
      <c r="N50" s="256"/>
      <c r="O50" s="256"/>
      <c r="P50" s="256"/>
      <c r="Q50" s="256"/>
      <c r="R50" s="256"/>
      <c r="S50" s="256"/>
      <c r="T50" s="256"/>
      <c r="U50" s="257"/>
    </row>
    <row r="51" spans="9:21" ht="16.25" customHeight="1" x14ac:dyDescent="0.35">
      <c r="I51" s="255"/>
      <c r="J51" s="256"/>
      <c r="K51" s="256"/>
      <c r="L51" s="256"/>
      <c r="M51" s="256"/>
      <c r="N51" s="256"/>
      <c r="O51" s="256"/>
      <c r="P51" s="256"/>
      <c r="Q51" s="256"/>
      <c r="R51" s="256"/>
      <c r="S51" s="256"/>
      <c r="T51" s="256"/>
      <c r="U51" s="257"/>
    </row>
    <row r="52" spans="9:21" ht="16.25" customHeight="1" x14ac:dyDescent="0.35">
      <c r="I52" s="255"/>
      <c r="J52" s="256"/>
      <c r="K52" s="256"/>
      <c r="L52" s="256"/>
      <c r="M52" s="256"/>
      <c r="N52" s="256"/>
      <c r="O52" s="256"/>
      <c r="P52" s="256"/>
      <c r="Q52" s="256"/>
      <c r="R52" s="256"/>
      <c r="S52" s="256"/>
      <c r="T52" s="256"/>
      <c r="U52" s="257"/>
    </row>
    <row r="53" spans="9:21" ht="16.25" customHeight="1" x14ac:dyDescent="0.35">
      <c r="I53" s="255"/>
      <c r="J53" s="256"/>
      <c r="K53" s="256"/>
      <c r="L53" s="256"/>
      <c r="M53" s="256"/>
      <c r="N53" s="256"/>
      <c r="O53" s="256"/>
      <c r="P53" s="256"/>
      <c r="Q53" s="256"/>
      <c r="R53" s="256"/>
      <c r="S53" s="256"/>
      <c r="T53" s="256"/>
      <c r="U53" s="257"/>
    </row>
    <row r="54" spans="9:21" ht="16.25" customHeight="1" x14ac:dyDescent="0.35">
      <c r="I54" s="255"/>
      <c r="J54" s="256"/>
      <c r="K54" s="256"/>
      <c r="L54" s="256"/>
      <c r="M54" s="256"/>
      <c r="N54" s="256"/>
      <c r="O54" s="256"/>
      <c r="P54" s="256"/>
      <c r="Q54" s="256"/>
      <c r="R54" s="256"/>
      <c r="S54" s="256"/>
      <c r="T54" s="256"/>
      <c r="U54" s="257"/>
    </row>
    <row r="55" spans="9:21" ht="16.25" customHeight="1" x14ac:dyDescent="0.35">
      <c r="I55" s="255"/>
      <c r="J55" s="256"/>
      <c r="K55" s="256"/>
      <c r="L55" s="256"/>
      <c r="M55" s="256"/>
      <c r="N55" s="256"/>
      <c r="O55" s="256"/>
      <c r="P55" s="256"/>
      <c r="Q55" s="256"/>
      <c r="R55" s="256"/>
      <c r="S55" s="256"/>
      <c r="T55" s="256"/>
      <c r="U55" s="257"/>
    </row>
    <row r="56" spans="9:21" ht="16.25" customHeight="1" x14ac:dyDescent="0.35">
      <c r="I56" s="255"/>
      <c r="J56" s="256"/>
      <c r="K56" s="256"/>
      <c r="L56" s="256"/>
      <c r="M56" s="256"/>
      <c r="N56" s="256"/>
      <c r="O56" s="256"/>
      <c r="P56" s="256"/>
      <c r="Q56" s="256"/>
      <c r="R56" s="256"/>
      <c r="S56" s="256"/>
      <c r="T56" s="256"/>
      <c r="U56" s="257"/>
    </row>
    <row r="57" spans="9:21" ht="16.25" customHeight="1" x14ac:dyDescent="0.35">
      <c r="I57" s="255"/>
      <c r="J57" s="256"/>
      <c r="K57" s="256"/>
      <c r="L57" s="256"/>
      <c r="M57" s="256"/>
      <c r="N57" s="256"/>
      <c r="O57" s="256"/>
      <c r="P57" s="256"/>
      <c r="Q57" s="256"/>
      <c r="R57" s="256"/>
      <c r="S57" s="256"/>
      <c r="T57" s="256"/>
      <c r="U57" s="257"/>
    </row>
    <row r="58" spans="9:21" ht="16.25" customHeight="1" x14ac:dyDescent="0.35">
      <c r="I58" s="255"/>
      <c r="J58" s="256"/>
      <c r="K58" s="256"/>
      <c r="L58" s="256"/>
      <c r="M58" s="256"/>
      <c r="N58" s="256"/>
      <c r="O58" s="256"/>
      <c r="P58" s="256"/>
      <c r="Q58" s="256"/>
      <c r="R58" s="256"/>
      <c r="S58" s="256"/>
      <c r="T58" s="256"/>
      <c r="U58" s="257"/>
    </row>
    <row r="59" spans="9:21" ht="16.25" customHeight="1" x14ac:dyDescent="0.35">
      <c r="I59" s="255"/>
      <c r="J59" s="256"/>
      <c r="K59" s="256"/>
      <c r="L59" s="256"/>
      <c r="M59" s="256"/>
      <c r="N59" s="256"/>
      <c r="O59" s="256"/>
      <c r="P59" s="256"/>
      <c r="Q59" s="256"/>
      <c r="R59" s="256"/>
      <c r="S59" s="256"/>
      <c r="T59" s="256"/>
      <c r="U59" s="257"/>
    </row>
    <row r="60" spans="9:21" ht="16.25" customHeight="1" x14ac:dyDescent="0.35">
      <c r="I60" s="255"/>
      <c r="J60" s="256"/>
      <c r="K60" s="256"/>
      <c r="L60" s="256"/>
      <c r="M60" s="256"/>
      <c r="N60" s="256"/>
      <c r="O60" s="256"/>
      <c r="P60" s="256"/>
      <c r="Q60" s="256"/>
      <c r="R60" s="256"/>
      <c r="S60" s="256"/>
      <c r="T60" s="256"/>
      <c r="U60" s="257"/>
    </row>
    <row r="61" spans="9:21" ht="16.25" customHeight="1" x14ac:dyDescent="0.35">
      <c r="I61" s="255"/>
      <c r="J61" s="256"/>
      <c r="K61" s="256"/>
      <c r="L61" s="256"/>
      <c r="M61" s="256"/>
      <c r="N61" s="256"/>
      <c r="O61" s="256"/>
      <c r="P61" s="256"/>
      <c r="Q61" s="256"/>
      <c r="R61" s="256"/>
      <c r="S61" s="256"/>
      <c r="T61" s="256"/>
      <c r="U61" s="257"/>
    </row>
    <row r="62" spans="9:21" ht="16.25" customHeight="1" x14ac:dyDescent="0.35">
      <c r="I62" s="255"/>
      <c r="J62" s="256"/>
      <c r="K62" s="256"/>
      <c r="L62" s="256"/>
      <c r="M62" s="256"/>
      <c r="N62" s="256"/>
      <c r="O62" s="256"/>
      <c r="P62" s="256"/>
      <c r="Q62" s="256"/>
      <c r="R62" s="256"/>
      <c r="S62" s="256"/>
      <c r="T62" s="256"/>
      <c r="U62" s="257"/>
    </row>
    <row r="63" spans="9:21" ht="16.25" customHeight="1" x14ac:dyDescent="0.35">
      <c r="I63" s="255"/>
      <c r="J63" s="256"/>
      <c r="K63" s="256"/>
      <c r="L63" s="256"/>
      <c r="M63" s="256"/>
      <c r="N63" s="256"/>
      <c r="O63" s="256"/>
      <c r="P63" s="256"/>
      <c r="Q63" s="256"/>
      <c r="R63" s="256"/>
      <c r="S63" s="256"/>
      <c r="T63" s="256"/>
      <c r="U63" s="257"/>
    </row>
    <row r="64" spans="9:21" ht="16.25" customHeight="1" x14ac:dyDescent="0.35">
      <c r="I64" s="255"/>
      <c r="J64" s="256"/>
      <c r="K64" s="256"/>
      <c r="L64" s="256"/>
      <c r="M64" s="256"/>
      <c r="N64" s="256"/>
      <c r="O64" s="256"/>
      <c r="P64" s="256"/>
      <c r="Q64" s="256"/>
      <c r="R64" s="256"/>
      <c r="S64" s="256"/>
      <c r="T64" s="256"/>
      <c r="U64" s="257"/>
    </row>
    <row r="65" spans="9:21" ht="16.25" customHeight="1" x14ac:dyDescent="0.35">
      <c r="I65" s="255"/>
      <c r="J65" s="256"/>
      <c r="K65" s="256"/>
      <c r="L65" s="256"/>
      <c r="M65" s="256"/>
      <c r="N65" s="256"/>
      <c r="O65" s="256"/>
      <c r="P65" s="256"/>
      <c r="Q65" s="256"/>
      <c r="R65" s="256"/>
      <c r="S65" s="256"/>
      <c r="T65" s="256"/>
      <c r="U65" s="257"/>
    </row>
    <row r="66" spans="9:21" ht="16.25" customHeight="1" x14ac:dyDescent="0.35">
      <c r="I66" s="255"/>
      <c r="J66" s="256"/>
      <c r="K66" s="256"/>
      <c r="L66" s="256"/>
      <c r="M66" s="256"/>
      <c r="N66" s="256"/>
      <c r="O66" s="256"/>
      <c r="P66" s="256"/>
      <c r="Q66" s="256"/>
      <c r="R66" s="256"/>
      <c r="S66" s="256"/>
      <c r="T66" s="256"/>
      <c r="U66" s="257"/>
    </row>
    <row r="67" spans="9:21" ht="16.25" customHeight="1" x14ac:dyDescent="0.35">
      <c r="I67" s="255"/>
      <c r="J67" s="256"/>
      <c r="K67" s="256"/>
      <c r="L67" s="256"/>
      <c r="M67" s="256"/>
      <c r="N67" s="256"/>
      <c r="O67" s="256"/>
      <c r="P67" s="256"/>
      <c r="Q67" s="256"/>
      <c r="R67" s="256"/>
      <c r="S67" s="256"/>
      <c r="T67" s="256"/>
      <c r="U67" s="257"/>
    </row>
    <row r="68" spans="9:21" ht="16.25" customHeight="1" x14ac:dyDescent="0.35">
      <c r="I68" s="255"/>
      <c r="J68" s="256"/>
      <c r="K68" s="256"/>
      <c r="L68" s="256"/>
      <c r="M68" s="256"/>
      <c r="N68" s="256"/>
      <c r="O68" s="256"/>
      <c r="P68" s="256"/>
      <c r="Q68" s="256"/>
      <c r="R68" s="256"/>
      <c r="S68" s="256"/>
      <c r="T68" s="256"/>
      <c r="U68" s="257"/>
    </row>
    <row r="69" spans="9:21" ht="16.25" customHeight="1" x14ac:dyDescent="0.35">
      <c r="I69" s="255"/>
      <c r="J69" s="256"/>
      <c r="K69" s="256"/>
      <c r="L69" s="256"/>
      <c r="M69" s="256"/>
      <c r="N69" s="256"/>
      <c r="O69" s="256"/>
      <c r="P69" s="256"/>
      <c r="Q69" s="256"/>
      <c r="R69" s="256"/>
      <c r="S69" s="256"/>
      <c r="T69" s="256"/>
      <c r="U69" s="257"/>
    </row>
    <row r="70" spans="9:21" ht="16.25" customHeight="1" x14ac:dyDescent="0.35">
      <c r="I70" s="255"/>
      <c r="J70" s="256"/>
      <c r="K70" s="256"/>
      <c r="L70" s="256"/>
      <c r="M70" s="256"/>
      <c r="N70" s="256"/>
      <c r="O70" s="256"/>
      <c r="P70" s="256"/>
      <c r="Q70" s="256"/>
      <c r="R70" s="256"/>
      <c r="S70" s="256"/>
      <c r="T70" s="256"/>
      <c r="U70" s="257"/>
    </row>
    <row r="71" spans="9:21" ht="16.25" customHeight="1" x14ac:dyDescent="0.35">
      <c r="I71" s="258"/>
      <c r="J71" s="259"/>
      <c r="K71" s="259"/>
      <c r="L71" s="259"/>
      <c r="M71" s="259"/>
      <c r="N71" s="259"/>
      <c r="O71" s="259"/>
      <c r="P71" s="259"/>
      <c r="Q71" s="259"/>
      <c r="R71" s="259"/>
      <c r="S71" s="259"/>
      <c r="T71" s="259"/>
      <c r="U71" s="260"/>
    </row>
    <row r="72" spans="9:21" ht="17" customHeight="1" x14ac:dyDescent="0.35"/>
    <row r="73" spans="9:21" ht="17" customHeight="1" x14ac:dyDescent="0.35"/>
    <row r="74" spans="9:21" ht="17" customHeight="1" x14ac:dyDescent="0.35"/>
    <row r="75" spans="9:21" ht="17" customHeight="1" x14ac:dyDescent="0.35"/>
    <row r="76" spans="9:21" ht="17" customHeight="1" x14ac:dyDescent="0.35"/>
    <row r="77" spans="9:21" ht="17" customHeight="1" x14ac:dyDescent="0.35"/>
    <row r="78" spans="9:21" ht="17" customHeight="1" x14ac:dyDescent="0.35"/>
    <row r="79" spans="9:21" ht="17" customHeight="1" x14ac:dyDescent="0.35"/>
    <row r="80" spans="9:21" ht="17" customHeight="1" x14ac:dyDescent="0.35"/>
    <row r="81" ht="17" customHeight="1" x14ac:dyDescent="0.35"/>
    <row r="82" ht="17" customHeight="1" x14ac:dyDescent="0.35"/>
    <row r="83" ht="17" customHeight="1" x14ac:dyDescent="0.35"/>
    <row r="84" ht="17" customHeight="1" x14ac:dyDescent="0.35"/>
    <row r="85" ht="17" customHeight="1" x14ac:dyDescent="0.35"/>
    <row r="86" ht="17" customHeight="1" x14ac:dyDescent="0.35"/>
    <row r="87" ht="17" customHeight="1" x14ac:dyDescent="0.35"/>
    <row r="88" ht="17" customHeight="1" x14ac:dyDescent="0.35"/>
  </sheetData>
  <sheetProtection password="EF0D" sheet="1" objects="1" scenarios="1" insertColumns="0" insertRows="0"/>
  <mergeCells count="8">
    <mergeCell ref="B30:C30"/>
    <mergeCell ref="B31:C31"/>
    <mergeCell ref="B7:C7"/>
    <mergeCell ref="B6:C6"/>
    <mergeCell ref="I18:U71"/>
    <mergeCell ref="B16:G16"/>
    <mergeCell ref="B17:G17"/>
    <mergeCell ref="I14:U14"/>
  </mergeCells>
  <conditionalFormatting sqref="B5">
    <cfRule type="cellIs" dxfId="3" priority="1" stopIfTrue="1" operator="equal">
      <formula>"Application of Template defined"</formula>
    </cfRule>
    <cfRule type="cellIs" dxfId="2" priority="2" stopIfTrue="1" operator="equal">
      <formula>"WARNING - Application of Template not defined"</formula>
    </cfRule>
  </conditionalFormatting>
  <dataValidations count="1">
    <dataValidation type="decimal" operator="greaterThan" allowBlank="1" showInputMessage="1" showErrorMessage="1" sqref="F23:F29 E19:E29" xr:uid="{00000000-0002-0000-0A00-000000000000}">
      <formula1>0</formula1>
    </dataValidation>
  </dataValidations>
  <pageMargins left="0.7" right="0.7" top="0.75" bottom="0.75" header="0.3" footer="0.3"/>
  <pageSetup paperSize="9" scale="2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1:G44"/>
  <sheetViews>
    <sheetView showGridLines="0" view="pageBreakPreview" topLeftCell="B1" zoomScale="80" zoomScaleNormal="55" zoomScaleSheetLayoutView="80" workbookViewId="0">
      <selection activeCell="D8" sqref="D8"/>
    </sheetView>
  </sheetViews>
  <sheetFormatPr defaultColWidth="8.90625" defaultRowHeight="14.5" x14ac:dyDescent="0.35"/>
  <cols>
    <col min="1" max="1" width="11.54296875" style="4" customWidth="1"/>
    <col min="2" max="2" width="65.36328125" style="4" bestFit="1" customWidth="1"/>
    <col min="3" max="3" width="13.453125" style="4" customWidth="1"/>
    <col min="4" max="4" width="172.08984375" style="4" customWidth="1"/>
    <col min="5" max="5" width="18.08984375" style="4" customWidth="1"/>
    <col min="6" max="15" width="11.54296875" style="4" customWidth="1"/>
    <col min="16" max="16384" width="8.90625" style="4"/>
  </cols>
  <sheetData>
    <row r="1" spans="2:7" x14ac:dyDescent="0.35">
      <c r="B1" s="125" t="s">
        <v>166</v>
      </c>
    </row>
    <row r="3" spans="2:7" ht="18" customHeight="1" x14ac:dyDescent="0.5">
      <c r="B3" s="126" t="s">
        <v>124</v>
      </c>
      <c r="C3" s="126"/>
      <c r="D3" s="126"/>
      <c r="F3" s="14"/>
      <c r="G3" s="14"/>
    </row>
    <row r="4" spans="2:7" ht="21" x14ac:dyDescent="0.5">
      <c r="B4" s="122" t="s">
        <v>131</v>
      </c>
      <c r="C4" s="124"/>
      <c r="D4" s="124"/>
      <c r="F4" s="19"/>
      <c r="G4" s="19"/>
    </row>
    <row r="5" spans="2:7" ht="29" x14ac:dyDescent="0.35">
      <c r="B5" s="123" t="s">
        <v>111</v>
      </c>
      <c r="C5" s="109" t="s">
        <v>32</v>
      </c>
      <c r="D5" s="123" t="s">
        <v>3</v>
      </c>
      <c r="F5" s="14"/>
      <c r="G5" s="14"/>
    </row>
    <row r="6" spans="2:7" x14ac:dyDescent="0.35">
      <c r="B6" s="1" t="s">
        <v>228</v>
      </c>
      <c r="C6" s="13">
        <v>0.6</v>
      </c>
      <c r="D6" s="2" t="s">
        <v>214</v>
      </c>
      <c r="F6" s="14"/>
      <c r="G6" s="14"/>
    </row>
    <row r="7" spans="2:7" x14ac:dyDescent="0.35">
      <c r="B7" s="1" t="s">
        <v>227</v>
      </c>
      <c r="C7" s="13">
        <v>0.4</v>
      </c>
      <c r="D7" s="132" t="s">
        <v>231</v>
      </c>
      <c r="F7" s="14"/>
      <c r="G7" s="14"/>
    </row>
    <row r="8" spans="2:7" x14ac:dyDescent="0.35">
      <c r="B8" s="1" t="s">
        <v>167</v>
      </c>
      <c r="C8" s="13">
        <v>0.3</v>
      </c>
      <c r="D8" s="2" t="s">
        <v>168</v>
      </c>
      <c r="F8" s="14"/>
      <c r="G8" s="14"/>
    </row>
    <row r="9" spans="2:7" x14ac:dyDescent="0.35">
      <c r="B9" s="1" t="s">
        <v>169</v>
      </c>
      <c r="C9" s="13">
        <v>0.7</v>
      </c>
      <c r="D9" s="2" t="s">
        <v>170</v>
      </c>
      <c r="F9" s="14"/>
      <c r="G9" s="14"/>
    </row>
    <row r="10" spans="2:7" x14ac:dyDescent="0.35">
      <c r="B10" s="1" t="s">
        <v>196</v>
      </c>
      <c r="C10" s="13">
        <v>0.5</v>
      </c>
      <c r="D10" s="2" t="s">
        <v>171</v>
      </c>
      <c r="F10" s="14"/>
      <c r="G10" s="14"/>
    </row>
    <row r="11" spans="2:7" x14ac:dyDescent="0.35">
      <c r="B11" s="1" t="s">
        <v>229</v>
      </c>
      <c r="C11" s="13">
        <v>0.2</v>
      </c>
      <c r="D11" s="132" t="s">
        <v>232</v>
      </c>
      <c r="F11" s="14"/>
      <c r="G11" s="14"/>
    </row>
    <row r="12" spans="2:7" x14ac:dyDescent="0.35">
      <c r="B12" s="1" t="s">
        <v>172</v>
      </c>
      <c r="C12" s="13">
        <v>0.4</v>
      </c>
      <c r="D12" s="2" t="s">
        <v>173</v>
      </c>
      <c r="F12" s="14"/>
      <c r="G12" s="14"/>
    </row>
    <row r="13" spans="2:7" x14ac:dyDescent="0.35">
      <c r="B13" s="1" t="s">
        <v>144</v>
      </c>
      <c r="C13" s="13">
        <v>0.35</v>
      </c>
      <c r="D13" s="2" t="s">
        <v>136</v>
      </c>
      <c r="F13" s="14"/>
      <c r="G13" s="14"/>
    </row>
    <row r="14" spans="2:7" x14ac:dyDescent="0.35">
      <c r="B14" s="1" t="s">
        <v>145</v>
      </c>
      <c r="C14" s="13">
        <v>0.66051495239704217</v>
      </c>
      <c r="D14" s="2" t="s">
        <v>107</v>
      </c>
      <c r="F14" s="14"/>
      <c r="G14" s="14"/>
    </row>
    <row r="15" spans="2:7" x14ac:dyDescent="0.35">
      <c r="B15" s="1" t="s">
        <v>146</v>
      </c>
      <c r="C15" s="13">
        <v>0.74609377084317352</v>
      </c>
      <c r="D15" s="2" t="s">
        <v>137</v>
      </c>
      <c r="F15" s="14"/>
      <c r="G15" s="14"/>
    </row>
    <row r="16" spans="2:7" x14ac:dyDescent="0.35">
      <c r="B16" s="96" t="s">
        <v>147</v>
      </c>
      <c r="C16" s="13">
        <v>0.28539520179450295</v>
      </c>
      <c r="D16" s="2" t="s">
        <v>138</v>
      </c>
      <c r="F16" s="14"/>
      <c r="G16" s="14"/>
    </row>
    <row r="17" spans="2:7" x14ac:dyDescent="0.35">
      <c r="B17" s="1" t="s">
        <v>148</v>
      </c>
      <c r="C17" s="13">
        <v>0.2</v>
      </c>
      <c r="D17" s="2" t="s">
        <v>139</v>
      </c>
      <c r="F17" s="14"/>
      <c r="G17" s="14"/>
    </row>
    <row r="18" spans="2:7" x14ac:dyDescent="0.35">
      <c r="B18" s="1" t="s">
        <v>149</v>
      </c>
      <c r="C18" s="13">
        <v>0.69455779043326127</v>
      </c>
      <c r="D18" s="2" t="s">
        <v>140</v>
      </c>
      <c r="F18" s="14"/>
      <c r="G18" s="14"/>
    </row>
    <row r="19" spans="2:7" x14ac:dyDescent="0.35">
      <c r="B19" s="1" t="s">
        <v>150</v>
      </c>
      <c r="C19" s="13">
        <v>0.4</v>
      </c>
      <c r="D19" s="2" t="s">
        <v>215</v>
      </c>
      <c r="F19" s="14"/>
      <c r="G19" s="14"/>
    </row>
    <row r="20" spans="2:7" x14ac:dyDescent="0.35">
      <c r="B20" s="1" t="s">
        <v>174</v>
      </c>
      <c r="C20" s="13">
        <v>0.3</v>
      </c>
      <c r="D20" s="2" t="s">
        <v>175</v>
      </c>
      <c r="F20" s="14"/>
      <c r="G20" s="14"/>
    </row>
    <row r="21" spans="2:7" x14ac:dyDescent="0.35">
      <c r="B21" s="1" t="s">
        <v>176</v>
      </c>
      <c r="C21" s="13">
        <v>0.2</v>
      </c>
      <c r="D21" s="2" t="s">
        <v>177</v>
      </c>
      <c r="F21" s="14"/>
      <c r="G21" s="14"/>
    </row>
    <row r="22" spans="2:7" x14ac:dyDescent="0.35">
      <c r="B22" s="1" t="s">
        <v>236</v>
      </c>
      <c r="C22" s="13">
        <v>0.3</v>
      </c>
      <c r="D22" s="2" t="s">
        <v>239</v>
      </c>
      <c r="F22" s="14"/>
      <c r="G22" s="14"/>
    </row>
    <row r="23" spans="2:7" x14ac:dyDescent="0.35">
      <c r="B23" s="1" t="s">
        <v>178</v>
      </c>
      <c r="C23" s="13">
        <v>0.6</v>
      </c>
      <c r="D23" s="2" t="s">
        <v>179</v>
      </c>
      <c r="F23" s="14"/>
      <c r="G23" s="14"/>
    </row>
    <row r="24" spans="2:7" x14ac:dyDescent="0.35">
      <c r="B24" s="1" t="s">
        <v>180</v>
      </c>
      <c r="C24" s="13">
        <v>0.25</v>
      </c>
      <c r="D24" s="2" t="s">
        <v>217</v>
      </c>
      <c r="F24" s="14"/>
      <c r="G24" s="14"/>
    </row>
    <row r="25" spans="2:7" x14ac:dyDescent="0.35">
      <c r="B25" s="1" t="s">
        <v>230</v>
      </c>
      <c r="C25" s="13">
        <v>0.45</v>
      </c>
      <c r="D25" s="138" t="s">
        <v>195</v>
      </c>
      <c r="F25" s="14"/>
      <c r="G25" s="14"/>
    </row>
    <row r="26" spans="2:7" x14ac:dyDescent="0.35">
      <c r="B26" s="1" t="s">
        <v>240</v>
      </c>
      <c r="C26" s="13">
        <v>0.3</v>
      </c>
      <c r="D26" s="2" t="s">
        <v>219</v>
      </c>
      <c r="F26" s="14"/>
      <c r="G26" s="14"/>
    </row>
    <row r="27" spans="2:7" x14ac:dyDescent="0.35">
      <c r="B27" s="1" t="s">
        <v>181</v>
      </c>
      <c r="C27" s="13">
        <v>0.05</v>
      </c>
      <c r="D27" s="2" t="s">
        <v>182</v>
      </c>
      <c r="F27" s="14"/>
      <c r="G27" s="14"/>
    </row>
    <row r="28" spans="2:7" ht="12.9" customHeight="1" x14ac:dyDescent="0.35">
      <c r="B28" s="1" t="s">
        <v>75</v>
      </c>
      <c r="C28" s="13">
        <v>0</v>
      </c>
      <c r="D28" s="2" t="s">
        <v>141</v>
      </c>
      <c r="F28" s="14"/>
      <c r="G28" s="14"/>
    </row>
    <row r="29" spans="2:7" ht="15.65" customHeight="1" x14ac:dyDescent="0.35">
      <c r="B29" s="1" t="s">
        <v>243</v>
      </c>
      <c r="C29" s="13">
        <v>0.15</v>
      </c>
      <c r="D29" s="133" t="s">
        <v>233</v>
      </c>
      <c r="F29" s="14"/>
      <c r="G29" s="14"/>
    </row>
    <row r="30" spans="2:7" ht="15" customHeight="1" x14ac:dyDescent="0.35">
      <c r="B30" s="1" t="s">
        <v>151</v>
      </c>
      <c r="C30" s="13">
        <v>0.56641542661936284</v>
      </c>
      <c r="D30" s="57" t="s">
        <v>108</v>
      </c>
      <c r="F30" s="14"/>
      <c r="G30" s="14"/>
    </row>
    <row r="31" spans="2:7" x14ac:dyDescent="0.35">
      <c r="B31" s="1" t="s">
        <v>241</v>
      </c>
      <c r="C31" s="13">
        <v>0.5</v>
      </c>
      <c r="D31" s="134" t="s">
        <v>242</v>
      </c>
      <c r="F31" s="14"/>
      <c r="G31" s="19"/>
    </row>
    <row r="32" spans="2:7" x14ac:dyDescent="0.35">
      <c r="B32" s="1" t="s">
        <v>183</v>
      </c>
      <c r="C32" s="13">
        <v>0.1</v>
      </c>
      <c r="D32" s="57" t="s">
        <v>184</v>
      </c>
      <c r="F32" s="14"/>
      <c r="G32" s="19"/>
    </row>
    <row r="33" spans="2:7" x14ac:dyDescent="0.35">
      <c r="B33" s="1" t="s">
        <v>152</v>
      </c>
      <c r="C33" s="13">
        <v>0.2</v>
      </c>
      <c r="D33" s="57" t="s">
        <v>185</v>
      </c>
      <c r="F33" s="14"/>
      <c r="G33" s="14"/>
    </row>
    <row r="34" spans="2:7" x14ac:dyDescent="0.35">
      <c r="B34" s="1" t="s">
        <v>186</v>
      </c>
      <c r="C34" s="13">
        <v>0.4</v>
      </c>
      <c r="D34" s="57" t="s">
        <v>187</v>
      </c>
      <c r="F34" s="14"/>
      <c r="G34" s="14"/>
    </row>
    <row r="35" spans="2:7" x14ac:dyDescent="0.35">
      <c r="B35" s="1" t="s">
        <v>153</v>
      </c>
      <c r="C35" s="13">
        <v>0.34209939835533126</v>
      </c>
      <c r="D35" s="57" t="s">
        <v>109</v>
      </c>
      <c r="F35" s="14"/>
      <c r="G35" s="14"/>
    </row>
    <row r="36" spans="2:7" x14ac:dyDescent="0.35">
      <c r="B36" s="1" t="s">
        <v>188</v>
      </c>
      <c r="C36" s="13">
        <v>0.3</v>
      </c>
      <c r="D36" s="132" t="s">
        <v>234</v>
      </c>
      <c r="F36" s="14"/>
      <c r="G36" s="14"/>
    </row>
    <row r="37" spans="2:7" x14ac:dyDescent="0.35">
      <c r="B37" s="1" t="s">
        <v>189</v>
      </c>
      <c r="C37" s="13">
        <v>0.5</v>
      </c>
      <c r="D37" s="57" t="s">
        <v>190</v>
      </c>
    </row>
    <row r="38" spans="2:7" x14ac:dyDescent="0.35">
      <c r="B38" s="1" t="s">
        <v>216</v>
      </c>
      <c r="C38" s="13">
        <v>0.6</v>
      </c>
      <c r="D38" s="57" t="s">
        <v>218</v>
      </c>
    </row>
    <row r="39" spans="2:7" x14ac:dyDescent="0.35">
      <c r="B39" s="1" t="s">
        <v>154</v>
      </c>
      <c r="C39" s="13">
        <v>0.22</v>
      </c>
      <c r="D39" s="57" t="s">
        <v>191</v>
      </c>
    </row>
    <row r="40" spans="2:7" x14ac:dyDescent="0.35">
      <c r="B40" s="1" t="s">
        <v>192</v>
      </c>
      <c r="C40" s="13">
        <v>0.7</v>
      </c>
      <c r="D40" s="57" t="s">
        <v>193</v>
      </c>
    </row>
    <row r="41" spans="2:7" ht="13.5" customHeight="1" x14ac:dyDescent="0.35">
      <c r="B41" s="1" t="s">
        <v>155</v>
      </c>
      <c r="C41" s="13">
        <v>0.35</v>
      </c>
      <c r="D41" s="57" t="s">
        <v>110</v>
      </c>
    </row>
    <row r="42" spans="2:7" x14ac:dyDescent="0.35">
      <c r="B42" s="1" t="s">
        <v>156</v>
      </c>
      <c r="C42" s="13">
        <v>0.05</v>
      </c>
      <c r="D42" s="57" t="s">
        <v>142</v>
      </c>
    </row>
    <row r="43" spans="2:7" x14ac:dyDescent="0.35">
      <c r="B43" s="1" t="s">
        <v>74</v>
      </c>
      <c r="C43" s="13">
        <v>0</v>
      </c>
      <c r="D43" s="2" t="s">
        <v>143</v>
      </c>
    </row>
    <row r="44" spans="2:7" x14ac:dyDescent="0.35">
      <c r="B44" s="1" t="s">
        <v>194</v>
      </c>
      <c r="C44" s="13">
        <v>0.5</v>
      </c>
      <c r="D44" s="132" t="s">
        <v>197</v>
      </c>
    </row>
  </sheetData>
  <sheetProtection password="EF0D" sheet="1" objects="1" scenarios="1"/>
  <hyperlinks>
    <hyperlink ref="B1" location="Overview!A1" display="Back to Overview page" xr:uid="{00000000-0004-0000-0B00-000000000000}"/>
  </hyperlinks>
  <pageMargins left="0.25" right="0.25" top="0.75" bottom="0.75" header="0.3" footer="0.3"/>
  <pageSetup paperSize="8" scale="7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B2:G71"/>
  <sheetViews>
    <sheetView showGridLines="0" view="pageBreakPreview" topLeftCell="A4" zoomScale="60" zoomScaleNormal="100" workbookViewId="0">
      <selection activeCell="C17" sqref="C17"/>
    </sheetView>
  </sheetViews>
  <sheetFormatPr defaultRowHeight="14.5" x14ac:dyDescent="0.35"/>
  <cols>
    <col min="1" max="1" width="4.453125" customWidth="1"/>
    <col min="2" max="2" width="49.6328125" customWidth="1"/>
    <col min="3" max="3" width="124.36328125" customWidth="1"/>
    <col min="4" max="4" width="8.90625" customWidth="1"/>
    <col min="5" max="5" width="4.54296875" customWidth="1"/>
    <col min="6" max="6" width="34.453125" customWidth="1"/>
    <col min="7" max="7" width="46" customWidth="1"/>
  </cols>
  <sheetData>
    <row r="2" spans="2:7" ht="28.5" x14ac:dyDescent="0.65">
      <c r="B2" s="37" t="s">
        <v>66</v>
      </c>
    </row>
    <row r="3" spans="2:7" x14ac:dyDescent="0.35">
      <c r="B3" s="4">
        <f>'Section 1. General Information'!B3</f>
        <v>0</v>
      </c>
    </row>
    <row r="4" spans="2:7" x14ac:dyDescent="0.35">
      <c r="B4" s="4"/>
    </row>
    <row r="5" spans="2:7" x14ac:dyDescent="0.35">
      <c r="B5" s="88"/>
    </row>
    <row r="6" spans="2:7" ht="18.649999999999999" customHeight="1" x14ac:dyDescent="0.5">
      <c r="B6" s="313" t="s">
        <v>113</v>
      </c>
      <c r="C6" s="313"/>
      <c r="D6" s="58"/>
    </row>
    <row r="7" spans="2:7" ht="18.649999999999999" customHeight="1" x14ac:dyDescent="0.5">
      <c r="B7" s="84" t="s">
        <v>115</v>
      </c>
      <c r="C7" s="70"/>
      <c r="D7" s="71"/>
    </row>
    <row r="8" spans="2:7" ht="24" customHeight="1" x14ac:dyDescent="0.35">
      <c r="B8" s="111" t="s">
        <v>45</v>
      </c>
      <c r="C8" s="111" t="s">
        <v>44</v>
      </c>
      <c r="D8" s="111" t="s">
        <v>13</v>
      </c>
    </row>
    <row r="9" spans="2:7" x14ac:dyDescent="0.35">
      <c r="B9" s="59" t="str">
        <f>Overview!B10</f>
        <v>Type of Local Content report related to this Template</v>
      </c>
      <c r="C9" s="60" t="str">
        <f>Overview!H10</f>
        <v>Local Content Contract Scorecard</v>
      </c>
      <c r="D9" s="61" t="str">
        <f>IFERROR(INDEX($D$16:$D$26,MATCH(Overview!H10,$C$16:$C$26,0)),"")</f>
        <v/>
      </c>
      <c r="E9" s="22"/>
      <c r="F9" s="23"/>
      <c r="G9" s="23"/>
    </row>
    <row r="10" spans="2:7" x14ac:dyDescent="0.35">
      <c r="B10" s="59" t="str">
        <f>Overview!B11</f>
        <v>Level of operations reported in this Template</v>
      </c>
      <c r="C10" s="60" t="str">
        <f>Overview!H11</f>
        <v>Contract</v>
      </c>
      <c r="D10" s="61">
        <f>IFERROR(INDEX($D$16:$D$26,MATCH(Overview!H11,$C$16:$C$26,0)),"")</f>
        <v>2</v>
      </c>
      <c r="E10" s="22"/>
      <c r="F10" s="23"/>
      <c r="G10" s="23"/>
    </row>
    <row r="11" spans="2:7" x14ac:dyDescent="0.35">
      <c r="B11" s="59" t="str">
        <f>Overview!B12</f>
        <v>Type of Contract related to this Template</v>
      </c>
      <c r="C11" s="60" t="str">
        <f>Overview!H12</f>
        <v>All contracts</v>
      </c>
      <c r="D11" s="61" t="str">
        <f>IFERROR(INDEX($D$16:$D$26,MATCH(Overview!H12,$C$16:$C$26,0)),"")</f>
        <v/>
      </c>
      <c r="E11" s="22"/>
      <c r="F11" s="23"/>
      <c r="G11" s="23"/>
    </row>
    <row r="12" spans="2:7" x14ac:dyDescent="0.35">
      <c r="B12" s="4"/>
      <c r="C12" s="4"/>
      <c r="D12" s="21"/>
      <c r="E12" s="23"/>
      <c r="F12" s="23"/>
      <c r="G12" s="23"/>
    </row>
    <row r="13" spans="2:7" ht="18.649999999999999" customHeight="1" x14ac:dyDescent="0.5">
      <c r="B13" s="313" t="s">
        <v>114</v>
      </c>
      <c r="C13" s="313"/>
      <c r="D13" s="58"/>
      <c r="E13" s="23"/>
    </row>
    <row r="14" spans="2:7" ht="18.649999999999999" customHeight="1" x14ac:dyDescent="0.5">
      <c r="B14" s="84" t="s">
        <v>112</v>
      </c>
      <c r="C14" s="70"/>
      <c r="D14" s="71"/>
    </row>
    <row r="15" spans="2:7" ht="24" customHeight="1" x14ac:dyDescent="0.35">
      <c r="B15" s="111" t="s">
        <v>45</v>
      </c>
      <c r="C15" s="111" t="s">
        <v>46</v>
      </c>
      <c r="D15" s="111" t="s">
        <v>13</v>
      </c>
      <c r="E15" s="23"/>
    </row>
    <row r="16" spans="2:7" x14ac:dyDescent="0.35">
      <c r="B16" s="322" t="str">
        <f>B9</f>
        <v>Type of Local Content report related to this Template</v>
      </c>
      <c r="C16" s="73" t="s">
        <v>8</v>
      </c>
      <c r="D16" s="74">
        <v>1</v>
      </c>
      <c r="E16" s="24"/>
    </row>
    <row r="17" spans="2:5" x14ac:dyDescent="0.35">
      <c r="B17" s="327"/>
      <c r="C17" s="73" t="s">
        <v>19</v>
      </c>
      <c r="D17" s="74">
        <v>2</v>
      </c>
      <c r="E17" s="24"/>
    </row>
    <row r="18" spans="2:5" x14ac:dyDescent="0.35">
      <c r="B18" s="327"/>
      <c r="C18" s="73" t="s">
        <v>14</v>
      </c>
      <c r="D18" s="74">
        <v>3</v>
      </c>
      <c r="E18" s="24"/>
    </row>
    <row r="19" spans="2:5" x14ac:dyDescent="0.35">
      <c r="B19" s="327"/>
      <c r="C19" s="73" t="s">
        <v>15</v>
      </c>
      <c r="D19" s="74">
        <v>4</v>
      </c>
      <c r="E19" s="24"/>
    </row>
    <row r="20" spans="2:5" x14ac:dyDescent="0.35">
      <c r="B20" s="327"/>
      <c r="C20" s="73" t="s">
        <v>16</v>
      </c>
      <c r="D20" s="74">
        <v>5</v>
      </c>
      <c r="E20" s="24"/>
    </row>
    <row r="21" spans="2:5" x14ac:dyDescent="0.35">
      <c r="B21" s="323"/>
      <c r="C21" s="73" t="s">
        <v>47</v>
      </c>
      <c r="D21" s="74">
        <v>6</v>
      </c>
      <c r="E21" s="24"/>
    </row>
    <row r="22" spans="2:5" x14ac:dyDescent="0.35">
      <c r="B22" s="322" t="str">
        <f>B10</f>
        <v>Level of operations reported in this Template</v>
      </c>
      <c r="C22" s="74" t="s">
        <v>72</v>
      </c>
      <c r="D22" s="74">
        <v>1</v>
      </c>
      <c r="E22" s="24"/>
    </row>
    <row r="23" spans="2:5" x14ac:dyDescent="0.35">
      <c r="B23" s="323"/>
      <c r="C23" s="74" t="s">
        <v>73</v>
      </c>
      <c r="D23" s="74">
        <v>2</v>
      </c>
      <c r="E23" s="24"/>
    </row>
    <row r="24" spans="2:5" x14ac:dyDescent="0.35">
      <c r="B24" s="324" t="str">
        <f>B11</f>
        <v>Type of Contract related to this Template</v>
      </c>
      <c r="C24" s="74" t="s">
        <v>10</v>
      </c>
      <c r="D24" s="74">
        <v>1</v>
      </c>
      <c r="E24" s="24"/>
    </row>
    <row r="25" spans="2:5" x14ac:dyDescent="0.35">
      <c r="B25" s="325"/>
      <c r="C25" s="74" t="s">
        <v>9</v>
      </c>
      <c r="D25" s="74">
        <v>2</v>
      </c>
      <c r="E25" s="24"/>
    </row>
    <row r="26" spans="2:5" x14ac:dyDescent="0.35">
      <c r="B26" s="325"/>
      <c r="C26" s="74" t="s">
        <v>23</v>
      </c>
      <c r="D26" s="74">
        <v>3</v>
      </c>
      <c r="E26" s="24"/>
    </row>
    <row r="28" spans="2:5" ht="18.649999999999999" customHeight="1" x14ac:dyDescent="0.5">
      <c r="B28" s="313" t="s">
        <v>120</v>
      </c>
      <c r="C28" s="313"/>
    </row>
    <row r="29" spans="2:5" ht="18.649999999999999" customHeight="1" x14ac:dyDescent="0.5">
      <c r="B29" s="84" t="s">
        <v>116</v>
      </c>
      <c r="C29" s="70"/>
    </row>
    <row r="30" spans="2:5" ht="24" customHeight="1" x14ac:dyDescent="0.35">
      <c r="B30" s="111" t="s">
        <v>24</v>
      </c>
      <c r="C30" s="111" t="s">
        <v>24</v>
      </c>
    </row>
    <row r="31" spans="2:5" x14ac:dyDescent="0.35">
      <c r="B31" s="326" t="str">
        <f>B16</f>
        <v>Type of Local Content report related to this Template</v>
      </c>
      <c r="C31" s="74" t="str">
        <f>IF(Value=NoContract,"-",C16)</f>
        <v>Local Content Target</v>
      </c>
    </row>
    <row r="32" spans="2:5" x14ac:dyDescent="0.35">
      <c r="B32" s="326"/>
      <c r="C32" s="74" t="str">
        <f>IF(OR(Value=NoContract,Level=Contract,Value=Above400M),"-",C17)</f>
        <v>-</v>
      </c>
    </row>
    <row r="33" spans="2:6" x14ac:dyDescent="0.35">
      <c r="B33" s="326"/>
      <c r="C33" s="74" t="str">
        <f>IF(Value=NoContract,"-",C18)</f>
        <v>Local Content Periodic Report</v>
      </c>
    </row>
    <row r="34" spans="2:6" x14ac:dyDescent="0.35">
      <c r="B34" s="326"/>
      <c r="C34" s="74" t="str">
        <f>IF(Value=NoContract,"-",C19)</f>
        <v>Local Content Final Report</v>
      </c>
    </row>
    <row r="35" spans="2:6" x14ac:dyDescent="0.35">
      <c r="B35" s="326"/>
      <c r="C35" s="74" t="str">
        <f>IF(Value=NoContract,"-",C20)</f>
        <v>Local Content Supplementary Report</v>
      </c>
    </row>
    <row r="36" spans="2:6" x14ac:dyDescent="0.35">
      <c r="B36" s="326"/>
      <c r="C36" s="74" t="str">
        <f>IF(OR(Value=Above400M,Value=Below400M,Level=Contract),"-",C21)</f>
        <v>-</v>
      </c>
    </row>
    <row r="37" spans="2:6" x14ac:dyDescent="0.35">
      <c r="B37" s="326" t="str">
        <f>B22</f>
        <v>Level of operations reported in this Template</v>
      </c>
      <c r="C37" s="74" t="str">
        <f>IF(Value=Above400M,"-",C22)</f>
        <v>Entity</v>
      </c>
    </row>
    <row r="38" spans="2:6" x14ac:dyDescent="0.35">
      <c r="B38" s="326"/>
      <c r="C38" s="74" t="str">
        <f>IF(OR(Purpose=Baseline,Purpose=Other,Value=NoContract),"-",C23)</f>
        <v>Contract</v>
      </c>
    </row>
    <row r="39" spans="2:6" x14ac:dyDescent="0.35">
      <c r="B39" s="326" t="str">
        <f>B24</f>
        <v>Type of Contract related to this Template</v>
      </c>
      <c r="C39" s="74" t="str">
        <f>IF(Purpose=Other,"-",C24)</f>
        <v>Below SAR 400 million</v>
      </c>
    </row>
    <row r="40" spans="2:6" x14ac:dyDescent="0.35">
      <c r="B40" s="326"/>
      <c r="C40" s="74" t="str">
        <f>IF(OR(Purpose=Other,Purpose=Baseline,Level=Entity),"-",C25)</f>
        <v>Above SAR 400 million</v>
      </c>
    </row>
    <row r="41" spans="2:6" x14ac:dyDescent="0.35">
      <c r="B41" s="326"/>
      <c r="C41" s="74" t="str">
        <f>IF(OR(Level=Contract,Purpose=Target,Purpose=Baseline,Purpose=Periodic,Purpose=Final,Purpose=Supplementary),"-",C26)</f>
        <v>-</v>
      </c>
    </row>
    <row r="43" spans="2:6" ht="18.649999999999999" customHeight="1" x14ac:dyDescent="0.5">
      <c r="B43" s="313" t="s">
        <v>117</v>
      </c>
      <c r="C43" s="313"/>
      <c r="D43" s="58"/>
    </row>
    <row r="44" spans="2:6" ht="18.649999999999999" customHeight="1" x14ac:dyDescent="0.5">
      <c r="B44" s="69" t="s">
        <v>118</v>
      </c>
      <c r="C44" s="70"/>
      <c r="D44" s="71"/>
    </row>
    <row r="45" spans="2:6" ht="24" customHeight="1" x14ac:dyDescent="0.35">
      <c r="B45" s="111" t="s">
        <v>25</v>
      </c>
      <c r="C45" s="112" t="s">
        <v>26</v>
      </c>
      <c r="D45" s="112" t="s">
        <v>13</v>
      </c>
    </row>
    <row r="46" spans="2:6" x14ac:dyDescent="0.35">
      <c r="B46" s="62" t="str">
        <f>C16&amp;"  -  "&amp;C22</f>
        <v>Local Content Target  -  Entity</v>
      </c>
      <c r="C46" s="77" t="s">
        <v>157</v>
      </c>
      <c r="D46" s="63" t="str">
        <f>D16&amp;D22</f>
        <v>11</v>
      </c>
      <c r="F46" s="4"/>
    </row>
    <row r="47" spans="2:6" x14ac:dyDescent="0.35">
      <c r="B47" s="62" t="str">
        <f>C16&amp;"  -  "&amp;C23</f>
        <v>Local Content Target  -  Contract</v>
      </c>
      <c r="C47" s="77" t="s">
        <v>130</v>
      </c>
      <c r="D47" s="63" t="str">
        <f>D16&amp;D23</f>
        <v>12</v>
      </c>
      <c r="F47" s="4"/>
    </row>
    <row r="48" spans="2:6" x14ac:dyDescent="0.35">
      <c r="B48" s="62" t="str">
        <f>C17&amp;"  -  "&amp;C22</f>
        <v>Local Content Baseline Report  -  Entity</v>
      </c>
      <c r="C48" s="78" t="s">
        <v>158</v>
      </c>
      <c r="D48" s="63" t="str">
        <f>D17&amp;D22</f>
        <v>21</v>
      </c>
      <c r="F48" s="4"/>
    </row>
    <row r="49" spans="2:6" x14ac:dyDescent="0.35">
      <c r="B49" s="62" t="str">
        <f>C17&amp;"  -  "&amp;C23</f>
        <v>Local Content Baseline Report  -  Contract</v>
      </c>
      <c r="C49" s="78" t="s">
        <v>70</v>
      </c>
      <c r="D49" s="63" t="str">
        <f>D17&amp;D23</f>
        <v>22</v>
      </c>
      <c r="F49" s="4"/>
    </row>
    <row r="50" spans="2:6" x14ac:dyDescent="0.35">
      <c r="B50" s="62" t="str">
        <f>C18&amp;"  -  "&amp;C22</f>
        <v>Local Content Periodic Report  -  Entity</v>
      </c>
      <c r="C50" s="78" t="s">
        <v>129</v>
      </c>
      <c r="D50" s="63" t="str">
        <f>D18&amp;D22</f>
        <v>31</v>
      </c>
      <c r="F50" s="4"/>
    </row>
    <row r="51" spans="2:6" x14ac:dyDescent="0.35">
      <c r="B51" s="62" t="str">
        <f>C18&amp;"  -  "&amp;C23</f>
        <v>Local Content Periodic Report  -  Contract</v>
      </c>
      <c r="C51" s="78" t="s">
        <v>128</v>
      </c>
      <c r="D51" s="63" t="str">
        <f>D18&amp;D23</f>
        <v>32</v>
      </c>
      <c r="F51" s="4"/>
    </row>
    <row r="52" spans="2:6" x14ac:dyDescent="0.35">
      <c r="B52" s="62" t="str">
        <f>C19&amp;"  -  "&amp;C22</f>
        <v>Local Content Final Report  -  Entity</v>
      </c>
      <c r="C52" s="78" t="s">
        <v>159</v>
      </c>
      <c r="D52" s="63" t="str">
        <f>D19&amp;D22</f>
        <v>41</v>
      </c>
      <c r="F52" s="4"/>
    </row>
    <row r="53" spans="2:6" x14ac:dyDescent="0.35">
      <c r="B53" s="62" t="str">
        <f>C19&amp;"  -  "&amp;C23</f>
        <v>Local Content Final Report  -  Contract</v>
      </c>
      <c r="C53" s="78" t="s">
        <v>127</v>
      </c>
      <c r="D53" s="63" t="str">
        <f>D19&amp;D23</f>
        <v>42</v>
      </c>
      <c r="F53" s="4"/>
    </row>
    <row r="54" spans="2:6" x14ac:dyDescent="0.35">
      <c r="B54" s="62" t="str">
        <f>C20&amp;"  -  "&amp;C22</f>
        <v>Local Content Supplementary Report  -  Entity</v>
      </c>
      <c r="C54" s="78" t="s">
        <v>160</v>
      </c>
      <c r="D54" s="63" t="str">
        <f>D20&amp;D22</f>
        <v>51</v>
      </c>
      <c r="F54" s="4"/>
    </row>
    <row r="55" spans="2:6" ht="14.4" customHeight="1" x14ac:dyDescent="0.35">
      <c r="B55" s="62" t="str">
        <f>C20&amp;"  -  "&amp;C23</f>
        <v>Local Content Supplementary Report  -  Contract</v>
      </c>
      <c r="C55" s="78" t="s">
        <v>71</v>
      </c>
      <c r="D55" s="63" t="str">
        <f>D20&amp;D23</f>
        <v>52</v>
      </c>
      <c r="F55" s="4"/>
    </row>
    <row r="56" spans="2:6" ht="14.4" customHeight="1" x14ac:dyDescent="0.35">
      <c r="B56" s="62" t="str">
        <f>C21&amp;"  -  "&amp;C22</f>
        <v>Local Content Entity Scorecard  -  Entity</v>
      </c>
      <c r="C56" s="78" t="s">
        <v>161</v>
      </c>
      <c r="D56" s="63" t="str">
        <f>D21&amp;D22</f>
        <v>61</v>
      </c>
      <c r="F56" s="4"/>
    </row>
    <row r="57" spans="2:6" ht="14.4" customHeight="1" x14ac:dyDescent="0.35">
      <c r="B57" s="62" t="str">
        <f>C21&amp;"  -  "&amp;C23</f>
        <v>Local Content Entity Scorecard  -  Contract</v>
      </c>
      <c r="C57" s="78" t="s">
        <v>70</v>
      </c>
      <c r="D57" s="63" t="str">
        <f>D21&amp;D23</f>
        <v>62</v>
      </c>
      <c r="F57" s="4"/>
    </row>
    <row r="59" spans="2:6" ht="18.649999999999999" customHeight="1" x14ac:dyDescent="0.5">
      <c r="B59" s="313" t="s">
        <v>119</v>
      </c>
      <c r="C59" s="313"/>
    </row>
    <row r="60" spans="2:6" ht="18.649999999999999" customHeight="1" x14ac:dyDescent="0.5">
      <c r="B60" s="84" t="s">
        <v>122</v>
      </c>
      <c r="C60" s="70"/>
    </row>
    <row r="61" spans="2:6" ht="24" customHeight="1" x14ac:dyDescent="0.35">
      <c r="B61" s="111" t="s">
        <v>85</v>
      </c>
      <c r="C61" s="111" t="s">
        <v>24</v>
      </c>
    </row>
    <row r="62" spans="2:6" x14ac:dyDescent="0.35">
      <c r="B62" s="64" t="s">
        <v>80</v>
      </c>
      <c r="C62" s="75" t="str">
        <f>B62</f>
        <v>Supplier</v>
      </c>
    </row>
    <row r="63" spans="2:6" x14ac:dyDescent="0.35">
      <c r="B63" s="64" t="s">
        <v>76</v>
      </c>
      <c r="C63" s="76" t="str">
        <f>IF(Purpose=Target,B63,"-")</f>
        <v>-</v>
      </c>
    </row>
    <row r="65" spans="2:3" ht="18.649999999999999" customHeight="1" x14ac:dyDescent="0.5">
      <c r="B65" s="313" t="s">
        <v>121</v>
      </c>
      <c r="C65" s="313"/>
    </row>
    <row r="66" spans="2:3" ht="18.649999999999999" customHeight="1" x14ac:dyDescent="0.5">
      <c r="B66" s="84" t="s">
        <v>123</v>
      </c>
      <c r="C66" s="72"/>
    </row>
    <row r="67" spans="2:3" ht="26.4" customHeight="1" x14ac:dyDescent="0.35">
      <c r="B67" s="111" t="s">
        <v>86</v>
      </c>
      <c r="C67" s="111" t="s">
        <v>24</v>
      </c>
    </row>
    <row r="68" spans="2:3" x14ac:dyDescent="0.35">
      <c r="B68" s="81" t="s">
        <v>82</v>
      </c>
      <c r="C68" s="76" t="s">
        <v>82</v>
      </c>
    </row>
    <row r="69" spans="2:3" x14ac:dyDescent="0.35">
      <c r="B69" s="81" t="s">
        <v>83</v>
      </c>
      <c r="C69" s="76" t="s">
        <v>83</v>
      </c>
    </row>
    <row r="70" spans="2:3" x14ac:dyDescent="0.35">
      <c r="B70" s="81" t="s">
        <v>84</v>
      </c>
      <c r="C70" s="76" t="s">
        <v>84</v>
      </c>
    </row>
    <row r="71" spans="2:3" x14ac:dyDescent="0.35">
      <c r="B71" s="81" t="s">
        <v>81</v>
      </c>
      <c r="C71" s="76" t="s">
        <v>81</v>
      </c>
    </row>
  </sheetData>
  <sheetProtection password="CC03" sheet="1"/>
  <mergeCells count="12">
    <mergeCell ref="B65:C65"/>
    <mergeCell ref="B59:C59"/>
    <mergeCell ref="B6:C6"/>
    <mergeCell ref="B13:C13"/>
    <mergeCell ref="B22:B23"/>
    <mergeCell ref="B24:B26"/>
    <mergeCell ref="B43:C43"/>
    <mergeCell ref="B31:B36"/>
    <mergeCell ref="B37:B38"/>
    <mergeCell ref="B39:B41"/>
    <mergeCell ref="B16:B21"/>
    <mergeCell ref="B28:C28"/>
  </mergeCells>
  <conditionalFormatting sqref="B5">
    <cfRule type="cellIs" dxfId="1" priority="1" stopIfTrue="1" operator="equal">
      <formula>"Application of Template defined"</formula>
    </cfRule>
    <cfRule type="cellIs" dxfId="0" priority="2" stopIfTrue="1" operator="equal">
      <formula>"WARNING - Application of Template not defined"</formula>
    </cfRule>
  </conditionalFormatting>
  <pageMargins left="0.7" right="0.7" top="0.75" bottom="0.75" header="0.3" footer="0.3"/>
  <pageSetup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R59"/>
  <sheetViews>
    <sheetView showGridLines="0" view="pageBreakPreview" topLeftCell="E30" zoomScale="85" zoomScaleNormal="85" zoomScaleSheetLayoutView="85" workbookViewId="0">
      <selection activeCell="C18" sqref="C18:D18"/>
    </sheetView>
  </sheetViews>
  <sheetFormatPr defaultColWidth="8.90625" defaultRowHeight="14.5" x14ac:dyDescent="0.35"/>
  <cols>
    <col min="1" max="1" width="4.453125" style="4" customWidth="1"/>
    <col min="2" max="2" width="59.90625" style="4" customWidth="1"/>
    <col min="3" max="3" width="28.453125" style="4" customWidth="1"/>
    <col min="4" max="4" width="89.453125" style="4" customWidth="1"/>
    <col min="5" max="5" width="8.453125" style="4" customWidth="1"/>
    <col min="6" max="10" width="12.36328125" style="4" customWidth="1"/>
    <col min="11" max="16384" width="8.90625" style="4"/>
  </cols>
  <sheetData>
    <row r="2" spans="2:18" ht="28.5" x14ac:dyDescent="0.65">
      <c r="B2" s="37" t="s">
        <v>135</v>
      </c>
    </row>
    <row r="5" spans="2:18" x14ac:dyDescent="0.35">
      <c r="F5" s="83"/>
    </row>
    <row r="6" spans="2:18" ht="21.65" customHeight="1" x14ac:dyDescent="0.5">
      <c r="B6" s="243" t="s">
        <v>22</v>
      </c>
      <c r="C6" s="243"/>
      <c r="D6" s="243"/>
    </row>
    <row r="7" spans="2:18" ht="21.65" customHeight="1" x14ac:dyDescent="0.35">
      <c r="B7" s="245" t="s">
        <v>87</v>
      </c>
      <c r="C7" s="245"/>
      <c r="D7" s="245"/>
      <c r="F7" s="25" t="s">
        <v>18</v>
      </c>
    </row>
    <row r="8" spans="2:18" ht="20.399999999999999" customHeight="1" x14ac:dyDescent="0.35">
      <c r="B8" s="28" t="str">
        <f>Overview!B10</f>
        <v>Type of Local Content report related to this Template</v>
      </c>
      <c r="C8" s="283" t="str">
        <f>Overview!H10</f>
        <v>Local Content Contract Scorecard</v>
      </c>
      <c r="D8" s="284"/>
      <c r="F8" s="252"/>
      <c r="G8" s="253"/>
      <c r="H8" s="253"/>
      <c r="I8" s="253"/>
      <c r="J8" s="253"/>
      <c r="K8" s="253"/>
      <c r="L8" s="253"/>
      <c r="M8" s="253"/>
      <c r="N8" s="253"/>
      <c r="O8" s="253"/>
      <c r="P8" s="253"/>
      <c r="Q8" s="253"/>
      <c r="R8" s="254"/>
    </row>
    <row r="9" spans="2:18" ht="20.399999999999999" customHeight="1" x14ac:dyDescent="0.35">
      <c r="B9" s="28" t="str">
        <f>Overview!B11</f>
        <v>Level of operations reported in this Template</v>
      </c>
      <c r="C9" s="283" t="str">
        <f>Overview!H11</f>
        <v>Contract</v>
      </c>
      <c r="D9" s="284"/>
      <c r="F9" s="255"/>
      <c r="G9" s="256"/>
      <c r="H9" s="256"/>
      <c r="I9" s="256"/>
      <c r="J9" s="256"/>
      <c r="K9" s="256"/>
      <c r="L9" s="256"/>
      <c r="M9" s="256"/>
      <c r="N9" s="256"/>
      <c r="O9" s="256"/>
      <c r="P9" s="256"/>
      <c r="Q9" s="256"/>
      <c r="R9" s="257"/>
    </row>
    <row r="10" spans="2:18" ht="20.399999999999999" customHeight="1" x14ac:dyDescent="0.35">
      <c r="B10" s="28" t="str">
        <f>Overview!B12</f>
        <v>Type of Contract related to this Template</v>
      </c>
      <c r="C10" s="283" t="str">
        <f>Overview!H12</f>
        <v>All contracts</v>
      </c>
      <c r="D10" s="284"/>
      <c r="F10" s="258"/>
      <c r="G10" s="259"/>
      <c r="H10" s="259"/>
      <c r="I10" s="259"/>
      <c r="J10" s="259"/>
      <c r="K10" s="259"/>
      <c r="L10" s="259"/>
      <c r="M10" s="259"/>
      <c r="N10" s="259"/>
      <c r="O10" s="259"/>
      <c r="P10" s="259"/>
      <c r="Q10" s="259"/>
      <c r="R10" s="260"/>
    </row>
    <row r="11" spans="2:18" ht="21.65" customHeight="1" x14ac:dyDescent="0.35">
      <c r="F11" s="14"/>
      <c r="G11" s="14"/>
      <c r="H11" s="14"/>
      <c r="I11" s="14"/>
      <c r="J11" s="14"/>
      <c r="K11" s="14"/>
      <c r="L11" s="14"/>
      <c r="M11" s="14"/>
    </row>
    <row r="12" spans="2:18" ht="21.65" customHeight="1" x14ac:dyDescent="0.5">
      <c r="B12" s="135" t="s">
        <v>248</v>
      </c>
      <c r="C12" s="136" t="str">
        <f>IF(Value=NoContract,"(Data entry not required for dark grey cells)","")</f>
        <v/>
      </c>
      <c r="D12" s="135"/>
      <c r="F12" s="14"/>
      <c r="G12" s="14"/>
      <c r="H12" s="14"/>
      <c r="I12" s="14"/>
      <c r="J12" s="14"/>
      <c r="K12" s="14"/>
      <c r="L12" s="14"/>
      <c r="M12" s="14"/>
    </row>
    <row r="13" spans="2:18" ht="21.65" customHeight="1" x14ac:dyDescent="0.35">
      <c r="B13" s="245" t="str">
        <f>IF(Value=NoContract,"Data entry not required for dark grey cells","Report general information about the Contract relevant to the submission of this Template")</f>
        <v>Report general information about the Contract relevant to the submission of this Template</v>
      </c>
      <c r="C13" s="245"/>
      <c r="D13" s="245"/>
      <c r="F13" s="25" t="s">
        <v>18</v>
      </c>
      <c r="G13" s="14"/>
      <c r="H13" s="14"/>
      <c r="I13" s="14"/>
      <c r="J13" s="14"/>
      <c r="K13" s="14"/>
      <c r="L13" s="14"/>
      <c r="M13" s="14"/>
    </row>
    <row r="14" spans="2:18" ht="21.65" customHeight="1" x14ac:dyDescent="0.35">
      <c r="B14" s="28" t="s">
        <v>249</v>
      </c>
      <c r="C14" s="246" t="s">
        <v>289</v>
      </c>
      <c r="D14" s="247"/>
      <c r="F14" s="274"/>
      <c r="G14" s="275"/>
      <c r="H14" s="275"/>
      <c r="I14" s="275"/>
      <c r="J14" s="275"/>
      <c r="K14" s="275"/>
      <c r="L14" s="275"/>
      <c r="M14" s="275"/>
      <c r="N14" s="275"/>
      <c r="O14" s="275"/>
      <c r="P14" s="275"/>
      <c r="Q14" s="275"/>
      <c r="R14" s="276"/>
    </row>
    <row r="15" spans="2:18" ht="21.65" customHeight="1" x14ac:dyDescent="0.35">
      <c r="B15" s="28" t="s">
        <v>250</v>
      </c>
      <c r="C15" s="246" t="s">
        <v>299</v>
      </c>
      <c r="D15" s="247"/>
      <c r="F15" s="277"/>
      <c r="G15" s="278"/>
      <c r="H15" s="278"/>
      <c r="I15" s="278"/>
      <c r="J15" s="278"/>
      <c r="K15" s="278"/>
      <c r="L15" s="278"/>
      <c r="M15" s="278"/>
      <c r="N15" s="278"/>
      <c r="O15" s="278"/>
      <c r="P15" s="278"/>
      <c r="Q15" s="278"/>
      <c r="R15" s="279"/>
    </row>
    <row r="16" spans="2:18" ht="21.65" customHeight="1" x14ac:dyDescent="0.35">
      <c r="B16" s="28" t="s">
        <v>251</v>
      </c>
      <c r="C16" s="248">
        <v>44652</v>
      </c>
      <c r="D16" s="249"/>
      <c r="F16" s="277"/>
      <c r="G16" s="278"/>
      <c r="H16" s="278"/>
      <c r="I16" s="278"/>
      <c r="J16" s="278"/>
      <c r="K16" s="278"/>
      <c r="L16" s="278"/>
      <c r="M16" s="278"/>
      <c r="N16" s="278"/>
      <c r="O16" s="278"/>
      <c r="P16" s="278"/>
      <c r="Q16" s="278"/>
      <c r="R16" s="279"/>
    </row>
    <row r="17" spans="2:18" ht="21.65" customHeight="1" x14ac:dyDescent="0.35">
      <c r="B17" s="28" t="s">
        <v>252</v>
      </c>
      <c r="C17" s="248">
        <v>45323</v>
      </c>
      <c r="D17" s="249"/>
      <c r="F17" s="277"/>
      <c r="G17" s="278"/>
      <c r="H17" s="278"/>
      <c r="I17" s="278"/>
      <c r="J17" s="278"/>
      <c r="K17" s="278"/>
      <c r="L17" s="278"/>
      <c r="M17" s="278"/>
      <c r="N17" s="278"/>
      <c r="O17" s="278"/>
      <c r="P17" s="278"/>
      <c r="Q17" s="278"/>
      <c r="R17" s="279"/>
    </row>
    <row r="18" spans="2:18" ht="21.65" customHeight="1" x14ac:dyDescent="0.35">
      <c r="B18" s="28" t="s">
        <v>253</v>
      </c>
      <c r="C18" s="250">
        <v>75721532</v>
      </c>
      <c r="D18" s="251"/>
      <c r="F18" s="280"/>
      <c r="G18" s="281"/>
      <c r="H18" s="281"/>
      <c r="I18" s="281"/>
      <c r="J18" s="281"/>
      <c r="K18" s="281"/>
      <c r="L18" s="281"/>
      <c r="M18" s="281"/>
      <c r="N18" s="281"/>
      <c r="O18" s="281"/>
      <c r="P18" s="281"/>
      <c r="Q18" s="281"/>
      <c r="R18" s="282"/>
    </row>
    <row r="19" spans="2:18" ht="21.65" customHeight="1" x14ac:dyDescent="0.35">
      <c r="F19" s="14"/>
      <c r="G19" s="14"/>
      <c r="H19" s="14"/>
      <c r="I19" s="14"/>
      <c r="J19" s="14"/>
      <c r="K19" s="14"/>
      <c r="L19" s="14"/>
      <c r="M19" s="14"/>
    </row>
    <row r="20" spans="2:18" ht="21.65" customHeight="1" x14ac:dyDescent="0.5">
      <c r="B20" s="243" t="s">
        <v>272</v>
      </c>
      <c r="C20" s="243"/>
      <c r="D20" s="243"/>
      <c r="F20" s="25"/>
      <c r="G20" s="25"/>
      <c r="H20" s="25"/>
      <c r="I20" s="25"/>
      <c r="J20" s="25"/>
      <c r="K20" s="25"/>
      <c r="L20" s="25"/>
      <c r="M20" s="25"/>
      <c r="N20" s="25"/>
      <c r="O20" s="25"/>
      <c r="P20" s="25"/>
      <c r="Q20" s="25"/>
      <c r="R20" s="25"/>
    </row>
    <row r="21" spans="2:18" ht="19.399999999999999" customHeight="1" x14ac:dyDescent="0.35">
      <c r="B21" s="244" t="s">
        <v>88</v>
      </c>
      <c r="C21" s="244"/>
      <c r="D21" s="244"/>
      <c r="F21" s="25" t="s">
        <v>18</v>
      </c>
      <c r="G21" s="25"/>
      <c r="H21" s="25"/>
      <c r="I21" s="25"/>
      <c r="J21" s="25"/>
      <c r="K21" s="25"/>
      <c r="L21" s="25"/>
      <c r="M21" s="25"/>
      <c r="N21" s="25"/>
      <c r="O21" s="25"/>
      <c r="P21" s="25"/>
      <c r="Q21" s="25"/>
      <c r="R21" s="25"/>
    </row>
    <row r="22" spans="2:18" ht="19.399999999999999" customHeight="1" x14ac:dyDescent="0.35">
      <c r="B22" s="28" t="s">
        <v>12</v>
      </c>
      <c r="C22" s="241" t="s">
        <v>290</v>
      </c>
      <c r="D22" s="242"/>
      <c r="F22" s="252"/>
      <c r="G22" s="253"/>
      <c r="H22" s="253"/>
      <c r="I22" s="253"/>
      <c r="J22" s="253"/>
      <c r="K22" s="253"/>
      <c r="L22" s="253"/>
      <c r="M22" s="253"/>
      <c r="N22" s="253"/>
      <c r="O22" s="253"/>
      <c r="P22" s="253"/>
      <c r="Q22" s="253"/>
      <c r="R22" s="254"/>
    </row>
    <row r="23" spans="2:18" ht="19.399999999999999" customHeight="1" x14ac:dyDescent="0.35">
      <c r="B23" s="27" t="s">
        <v>21</v>
      </c>
      <c r="C23" s="241" t="s">
        <v>291</v>
      </c>
      <c r="D23" s="242"/>
      <c r="F23" s="255"/>
      <c r="G23" s="256"/>
      <c r="H23" s="256"/>
      <c r="I23" s="256"/>
      <c r="J23" s="256"/>
      <c r="K23" s="256"/>
      <c r="L23" s="256"/>
      <c r="M23" s="256"/>
      <c r="N23" s="256"/>
      <c r="O23" s="256"/>
      <c r="P23" s="256"/>
      <c r="Q23" s="256"/>
      <c r="R23" s="257"/>
    </row>
    <row r="24" spans="2:18" ht="19.399999999999999" customHeight="1" x14ac:dyDescent="0.35">
      <c r="B24" s="28" t="s">
        <v>0</v>
      </c>
      <c r="C24" s="241" t="s">
        <v>292</v>
      </c>
      <c r="D24" s="242"/>
      <c r="F24" s="255"/>
      <c r="G24" s="256"/>
      <c r="H24" s="256"/>
      <c r="I24" s="256"/>
      <c r="J24" s="256"/>
      <c r="K24" s="256"/>
      <c r="L24" s="256"/>
      <c r="M24" s="256"/>
      <c r="N24" s="256"/>
      <c r="O24" s="256"/>
      <c r="P24" s="256"/>
      <c r="Q24" s="256"/>
      <c r="R24" s="257"/>
    </row>
    <row r="25" spans="2:18" ht="19.399999999999999" customHeight="1" x14ac:dyDescent="0.35">
      <c r="B25" s="28" t="s">
        <v>1</v>
      </c>
      <c r="C25" s="241" t="s">
        <v>293</v>
      </c>
      <c r="D25" s="242"/>
      <c r="F25" s="255"/>
      <c r="G25" s="256"/>
      <c r="H25" s="256"/>
      <c r="I25" s="256"/>
      <c r="J25" s="256"/>
      <c r="K25" s="256"/>
      <c r="L25" s="256"/>
      <c r="M25" s="256"/>
      <c r="N25" s="256"/>
      <c r="O25" s="256"/>
      <c r="P25" s="256"/>
      <c r="Q25" s="256"/>
      <c r="R25" s="257"/>
    </row>
    <row r="26" spans="2:18" ht="44.4" customHeight="1" x14ac:dyDescent="0.35">
      <c r="B26" s="28" t="s">
        <v>2</v>
      </c>
      <c r="C26" s="241" t="s">
        <v>294</v>
      </c>
      <c r="D26" s="242"/>
      <c r="F26" s="258"/>
      <c r="G26" s="259"/>
      <c r="H26" s="259"/>
      <c r="I26" s="259"/>
      <c r="J26" s="259"/>
      <c r="K26" s="259"/>
      <c r="L26" s="259"/>
      <c r="M26" s="259"/>
      <c r="N26" s="259"/>
      <c r="O26" s="259"/>
      <c r="P26" s="259"/>
      <c r="Q26" s="259"/>
      <c r="R26" s="260"/>
    </row>
    <row r="27" spans="2:18" ht="19.25" customHeight="1" x14ac:dyDescent="0.35">
      <c r="F27" s="14"/>
      <c r="G27" s="14"/>
      <c r="H27" s="14"/>
      <c r="I27" s="14"/>
      <c r="J27" s="14"/>
      <c r="K27" s="14"/>
      <c r="L27" s="14"/>
      <c r="M27" s="14"/>
    </row>
    <row r="28" spans="2:18" ht="21.65" customHeight="1" x14ac:dyDescent="0.5">
      <c r="B28" s="243" t="s">
        <v>273</v>
      </c>
      <c r="C28" s="243"/>
      <c r="D28" s="243"/>
      <c r="F28" s="25"/>
      <c r="G28" s="25"/>
      <c r="H28" s="25"/>
      <c r="I28" s="25"/>
      <c r="J28" s="25"/>
      <c r="K28" s="25"/>
      <c r="L28" s="25"/>
      <c r="M28" s="25"/>
      <c r="N28" s="25"/>
      <c r="O28" s="25"/>
      <c r="P28" s="25"/>
      <c r="Q28" s="25"/>
      <c r="R28" s="25"/>
    </row>
    <row r="29" spans="2:18" ht="21.65" customHeight="1" x14ac:dyDescent="0.35">
      <c r="B29" s="245" t="s">
        <v>89</v>
      </c>
      <c r="C29" s="245"/>
      <c r="D29" s="245"/>
      <c r="F29" s="25" t="s">
        <v>18</v>
      </c>
      <c r="G29" s="25"/>
      <c r="H29" s="25"/>
      <c r="I29" s="25"/>
      <c r="J29" s="25"/>
      <c r="K29" s="25"/>
      <c r="L29" s="25"/>
      <c r="M29" s="25"/>
      <c r="N29" s="25"/>
      <c r="O29" s="25"/>
      <c r="P29" s="25"/>
      <c r="Q29" s="25"/>
      <c r="R29" s="25"/>
    </row>
    <row r="30" spans="2:18" ht="19.25" customHeight="1" x14ac:dyDescent="0.35">
      <c r="B30" s="128" t="s">
        <v>198</v>
      </c>
      <c r="C30" s="272" t="s">
        <v>295</v>
      </c>
      <c r="D30" s="273"/>
      <c r="F30" s="252"/>
      <c r="G30" s="253"/>
      <c r="H30" s="253"/>
      <c r="I30" s="253"/>
      <c r="J30" s="253"/>
      <c r="K30" s="253"/>
      <c r="L30" s="253"/>
      <c r="M30" s="253"/>
      <c r="N30" s="253"/>
      <c r="O30" s="253"/>
      <c r="P30" s="253"/>
      <c r="Q30" s="253"/>
      <c r="R30" s="254"/>
    </row>
    <row r="31" spans="2:18" ht="19.25" customHeight="1" x14ac:dyDescent="0.35">
      <c r="B31" s="26" t="s">
        <v>11</v>
      </c>
      <c r="C31" s="272" t="s">
        <v>296</v>
      </c>
      <c r="D31" s="273"/>
      <c r="F31" s="255"/>
      <c r="G31" s="256"/>
      <c r="H31" s="256"/>
      <c r="I31" s="256"/>
      <c r="J31" s="256"/>
      <c r="K31" s="256"/>
      <c r="L31" s="256"/>
      <c r="M31" s="256"/>
      <c r="N31" s="256"/>
      <c r="O31" s="256"/>
      <c r="P31" s="256"/>
      <c r="Q31" s="256"/>
      <c r="R31" s="257"/>
    </row>
    <row r="32" spans="2:18" ht="19.25" customHeight="1" x14ac:dyDescent="0.35">
      <c r="B32" s="26" t="s">
        <v>199</v>
      </c>
      <c r="C32" s="272">
        <v>1010070514</v>
      </c>
      <c r="D32" s="273"/>
      <c r="F32" s="255"/>
      <c r="G32" s="256"/>
      <c r="H32" s="256"/>
      <c r="I32" s="256"/>
      <c r="J32" s="256"/>
      <c r="K32" s="256"/>
      <c r="L32" s="256"/>
      <c r="M32" s="256"/>
      <c r="N32" s="256"/>
      <c r="O32" s="256"/>
      <c r="P32" s="256"/>
      <c r="Q32" s="256"/>
      <c r="R32" s="257"/>
    </row>
    <row r="33" spans="1:18" ht="19.25" customHeight="1" x14ac:dyDescent="0.35">
      <c r="B33" s="26" t="s">
        <v>200</v>
      </c>
      <c r="C33" s="269" t="s">
        <v>297</v>
      </c>
      <c r="D33" s="270"/>
      <c r="F33" s="255"/>
      <c r="G33" s="256"/>
      <c r="H33" s="256"/>
      <c r="I33" s="256"/>
      <c r="J33" s="256"/>
      <c r="K33" s="256"/>
      <c r="L33" s="256"/>
      <c r="M33" s="256"/>
      <c r="N33" s="256"/>
      <c r="O33" s="256"/>
      <c r="P33" s="256"/>
      <c r="Q33" s="256"/>
      <c r="R33" s="257"/>
    </row>
    <row r="34" spans="1:18" ht="44.4" customHeight="1" x14ac:dyDescent="0.35">
      <c r="B34" s="29" t="s">
        <v>20</v>
      </c>
      <c r="C34" s="272" t="s">
        <v>298</v>
      </c>
      <c r="D34" s="273"/>
      <c r="F34" s="255"/>
      <c r="G34" s="256"/>
      <c r="H34" s="256"/>
      <c r="I34" s="256"/>
      <c r="J34" s="256"/>
      <c r="K34" s="256"/>
      <c r="L34" s="256"/>
      <c r="M34" s="256"/>
      <c r="N34" s="256"/>
      <c r="O34" s="256"/>
      <c r="P34" s="256"/>
      <c r="Q34" s="256"/>
      <c r="R34" s="257"/>
    </row>
    <row r="35" spans="1:18" ht="44.4" customHeight="1" x14ac:dyDescent="0.35">
      <c r="B35" s="29" t="s">
        <v>201</v>
      </c>
      <c r="C35" s="272"/>
      <c r="D35" s="273"/>
      <c r="F35" s="258"/>
      <c r="G35" s="259"/>
      <c r="H35" s="259"/>
      <c r="I35" s="259"/>
      <c r="J35" s="259"/>
      <c r="K35" s="259"/>
      <c r="L35" s="259"/>
      <c r="M35" s="259"/>
      <c r="N35" s="259"/>
      <c r="O35" s="259"/>
      <c r="P35" s="259"/>
      <c r="Q35" s="259"/>
      <c r="R35" s="260"/>
    </row>
    <row r="36" spans="1:18" s="5" customFormat="1" ht="14.4" customHeight="1" x14ac:dyDescent="0.35">
      <c r="C36" s="89"/>
      <c r="D36" s="89"/>
      <c r="F36" s="16"/>
      <c r="G36" s="14"/>
      <c r="H36" s="14"/>
      <c r="I36" s="14"/>
      <c r="J36" s="16"/>
      <c r="K36" s="16"/>
      <c r="L36" s="16"/>
      <c r="M36" s="16"/>
    </row>
    <row r="37" spans="1:18" ht="21.65" customHeight="1" x14ac:dyDescent="0.35">
      <c r="B37" s="271" t="s">
        <v>274</v>
      </c>
      <c r="C37" s="271"/>
      <c r="D37" s="271"/>
      <c r="F37" s="25"/>
      <c r="G37" s="25"/>
      <c r="H37" s="25"/>
      <c r="I37" s="25"/>
      <c r="J37" s="25"/>
      <c r="K37" s="25"/>
      <c r="L37" s="25"/>
      <c r="M37" s="25"/>
      <c r="N37" s="25"/>
      <c r="O37" s="25"/>
      <c r="P37" s="25"/>
      <c r="Q37" s="25"/>
      <c r="R37" s="25"/>
    </row>
    <row r="38" spans="1:18" ht="21.65" customHeight="1" x14ac:dyDescent="0.35">
      <c r="B38" s="245" t="s">
        <v>90</v>
      </c>
      <c r="C38" s="245"/>
      <c r="D38" s="245"/>
      <c r="F38" s="25" t="s">
        <v>18</v>
      </c>
      <c r="G38" s="25"/>
      <c r="H38" s="25"/>
      <c r="I38" s="25"/>
      <c r="J38" s="25"/>
      <c r="K38" s="25"/>
      <c r="L38" s="25"/>
      <c r="M38" s="25"/>
      <c r="N38" s="25"/>
      <c r="O38" s="25"/>
      <c r="P38" s="25"/>
      <c r="Q38" s="25"/>
      <c r="R38" s="25"/>
    </row>
    <row r="39" spans="1:18" ht="20.399999999999999" customHeight="1" x14ac:dyDescent="0.35">
      <c r="B39" s="30" t="s">
        <v>12</v>
      </c>
      <c r="C39" s="30" t="s">
        <v>61</v>
      </c>
      <c r="D39" s="30" t="s">
        <v>17</v>
      </c>
      <c r="F39" s="261"/>
      <c r="G39" s="262"/>
      <c r="H39" s="262"/>
      <c r="I39" s="262"/>
      <c r="J39" s="262"/>
      <c r="K39" s="262"/>
      <c r="L39" s="262"/>
      <c r="M39" s="262"/>
      <c r="N39" s="262"/>
      <c r="O39" s="262"/>
      <c r="P39" s="262"/>
      <c r="Q39" s="262"/>
      <c r="R39" s="263"/>
    </row>
    <row r="40" spans="1:18" ht="17" customHeight="1" x14ac:dyDescent="0.35">
      <c r="A40" s="51">
        <v>1</v>
      </c>
      <c r="B40" s="114"/>
      <c r="C40" s="114"/>
      <c r="D40" s="114"/>
      <c r="F40" s="264"/>
      <c r="G40" s="256"/>
      <c r="H40" s="256"/>
      <c r="I40" s="256"/>
      <c r="J40" s="256"/>
      <c r="K40" s="256"/>
      <c r="L40" s="256"/>
      <c r="M40" s="256"/>
      <c r="N40" s="256"/>
      <c r="O40" s="256"/>
      <c r="P40" s="256"/>
      <c r="Q40" s="256"/>
      <c r="R40" s="265"/>
    </row>
    <row r="41" spans="1:18" ht="17" customHeight="1" x14ac:dyDescent="0.35">
      <c r="A41" s="51">
        <f>A40+1</f>
        <v>2</v>
      </c>
      <c r="B41" s="114"/>
      <c r="C41" s="114"/>
      <c r="D41" s="114"/>
      <c r="F41" s="264"/>
      <c r="G41" s="256"/>
      <c r="H41" s="256"/>
      <c r="I41" s="256"/>
      <c r="J41" s="256"/>
      <c r="K41" s="256"/>
      <c r="L41" s="256"/>
      <c r="M41" s="256"/>
      <c r="N41" s="256"/>
      <c r="O41" s="256"/>
      <c r="P41" s="256"/>
      <c r="Q41" s="256"/>
      <c r="R41" s="265"/>
    </row>
    <row r="42" spans="1:18" ht="17" customHeight="1" x14ac:dyDescent="0.35">
      <c r="A42" s="51">
        <f t="shared" ref="A42:A49" si="0">A41+1</f>
        <v>3</v>
      </c>
      <c r="B42" s="114"/>
      <c r="C42" s="114"/>
      <c r="D42" s="114"/>
      <c r="F42" s="264"/>
      <c r="G42" s="256"/>
      <c r="H42" s="256"/>
      <c r="I42" s="256"/>
      <c r="J42" s="256"/>
      <c r="K42" s="256"/>
      <c r="L42" s="256"/>
      <c r="M42" s="256"/>
      <c r="N42" s="256"/>
      <c r="O42" s="256"/>
      <c r="P42" s="256"/>
      <c r="Q42" s="256"/>
      <c r="R42" s="265"/>
    </row>
    <row r="43" spans="1:18" ht="17" customHeight="1" x14ac:dyDescent="0.35">
      <c r="A43" s="51">
        <f t="shared" si="0"/>
        <v>4</v>
      </c>
      <c r="B43" s="114"/>
      <c r="C43" s="114"/>
      <c r="D43" s="114"/>
      <c r="F43" s="264"/>
      <c r="G43" s="256"/>
      <c r="H43" s="256"/>
      <c r="I43" s="256"/>
      <c r="J43" s="256"/>
      <c r="K43" s="256"/>
      <c r="L43" s="256"/>
      <c r="M43" s="256"/>
      <c r="N43" s="256"/>
      <c r="O43" s="256"/>
      <c r="P43" s="256"/>
      <c r="Q43" s="256"/>
      <c r="R43" s="265"/>
    </row>
    <row r="44" spans="1:18" ht="17" customHeight="1" x14ac:dyDescent="0.35">
      <c r="A44" s="51">
        <f t="shared" si="0"/>
        <v>5</v>
      </c>
      <c r="B44" s="114"/>
      <c r="C44" s="114"/>
      <c r="D44" s="114"/>
      <c r="F44" s="264"/>
      <c r="G44" s="256"/>
      <c r="H44" s="256"/>
      <c r="I44" s="256"/>
      <c r="J44" s="256"/>
      <c r="K44" s="256"/>
      <c r="L44" s="256"/>
      <c r="M44" s="256"/>
      <c r="N44" s="256"/>
      <c r="O44" s="256"/>
      <c r="P44" s="256"/>
      <c r="Q44" s="256"/>
      <c r="R44" s="265"/>
    </row>
    <row r="45" spans="1:18" ht="17" customHeight="1" x14ac:dyDescent="0.35">
      <c r="A45" s="51">
        <f t="shared" si="0"/>
        <v>6</v>
      </c>
      <c r="B45" s="114"/>
      <c r="C45" s="114"/>
      <c r="D45" s="114"/>
      <c r="F45" s="264"/>
      <c r="G45" s="256"/>
      <c r="H45" s="256"/>
      <c r="I45" s="256"/>
      <c r="J45" s="256"/>
      <c r="K45" s="256"/>
      <c r="L45" s="256"/>
      <c r="M45" s="256"/>
      <c r="N45" s="256"/>
      <c r="O45" s="256"/>
      <c r="P45" s="256"/>
      <c r="Q45" s="256"/>
      <c r="R45" s="265"/>
    </row>
    <row r="46" spans="1:18" ht="17" customHeight="1" x14ac:dyDescent="0.35">
      <c r="A46" s="51">
        <f t="shared" si="0"/>
        <v>7</v>
      </c>
      <c r="B46" s="114"/>
      <c r="C46" s="114"/>
      <c r="D46" s="114"/>
      <c r="F46" s="264"/>
      <c r="G46" s="256"/>
      <c r="H46" s="256"/>
      <c r="I46" s="256"/>
      <c r="J46" s="256"/>
      <c r="K46" s="256"/>
      <c r="L46" s="256"/>
      <c r="M46" s="256"/>
      <c r="N46" s="256"/>
      <c r="O46" s="256"/>
      <c r="P46" s="256"/>
      <c r="Q46" s="256"/>
      <c r="R46" s="265"/>
    </row>
    <row r="47" spans="1:18" ht="17" customHeight="1" x14ac:dyDescent="0.35">
      <c r="A47" s="51">
        <f t="shared" si="0"/>
        <v>8</v>
      </c>
      <c r="B47" s="114"/>
      <c r="C47" s="114"/>
      <c r="D47" s="114"/>
      <c r="F47" s="264"/>
      <c r="G47" s="256"/>
      <c r="H47" s="256"/>
      <c r="I47" s="256"/>
      <c r="J47" s="256"/>
      <c r="K47" s="256"/>
      <c r="L47" s="256"/>
      <c r="M47" s="256"/>
      <c r="N47" s="256"/>
      <c r="O47" s="256"/>
      <c r="P47" s="256"/>
      <c r="Q47" s="256"/>
      <c r="R47" s="265"/>
    </row>
    <row r="48" spans="1:18" ht="17" customHeight="1" x14ac:dyDescent="0.35">
      <c r="A48" s="51">
        <f t="shared" si="0"/>
        <v>9</v>
      </c>
      <c r="B48" s="114"/>
      <c r="C48" s="114"/>
      <c r="D48" s="114"/>
      <c r="F48" s="264"/>
      <c r="G48" s="256"/>
      <c r="H48" s="256"/>
      <c r="I48" s="256"/>
      <c r="J48" s="256"/>
      <c r="K48" s="256"/>
      <c r="L48" s="256"/>
      <c r="M48" s="256"/>
      <c r="N48" s="256"/>
      <c r="O48" s="256"/>
      <c r="P48" s="256"/>
      <c r="Q48" s="256"/>
      <c r="R48" s="265"/>
    </row>
    <row r="49" spans="1:18" ht="17" customHeight="1" x14ac:dyDescent="0.35">
      <c r="A49" s="51">
        <f t="shared" si="0"/>
        <v>10</v>
      </c>
      <c r="B49" s="114"/>
      <c r="C49" s="114"/>
      <c r="D49" s="114"/>
      <c r="F49" s="266"/>
      <c r="G49" s="267"/>
      <c r="H49" s="267"/>
      <c r="I49" s="267"/>
      <c r="J49" s="267"/>
      <c r="K49" s="267"/>
      <c r="L49" s="267"/>
      <c r="M49" s="267"/>
      <c r="N49" s="267"/>
      <c r="O49" s="267"/>
      <c r="P49" s="267"/>
      <c r="Q49" s="267"/>
      <c r="R49" s="268"/>
    </row>
    <row r="50" spans="1:18" x14ac:dyDescent="0.35">
      <c r="F50" s="5"/>
      <c r="G50" s="5"/>
    </row>
    <row r="51" spans="1:18" x14ac:dyDescent="0.35">
      <c r="B51" s="4" t="s">
        <v>211</v>
      </c>
    </row>
    <row r="52" spans="1:18" x14ac:dyDescent="0.35">
      <c r="B52" s="4" t="s">
        <v>254</v>
      </c>
      <c r="F52" s="14"/>
      <c r="G52" s="14"/>
      <c r="H52" s="14"/>
      <c r="I52" s="14"/>
    </row>
    <row r="53" spans="1:18" x14ac:dyDescent="0.35">
      <c r="B53" s="4" t="s">
        <v>210</v>
      </c>
      <c r="F53" s="14"/>
      <c r="G53" s="14"/>
      <c r="H53" s="14"/>
      <c r="I53" s="14"/>
    </row>
    <row r="54" spans="1:18" x14ac:dyDescent="0.35">
      <c r="B54" s="16" t="s">
        <v>212</v>
      </c>
      <c r="F54" s="14"/>
      <c r="G54" s="14"/>
      <c r="H54" s="14"/>
      <c r="I54" s="14"/>
    </row>
    <row r="55" spans="1:18" x14ac:dyDescent="0.35">
      <c r="B55" s="15"/>
      <c r="F55" s="14"/>
      <c r="G55" s="14"/>
      <c r="H55" s="14"/>
      <c r="I55" s="14"/>
    </row>
    <row r="56" spans="1:18" x14ac:dyDescent="0.35">
      <c r="B56" s="129"/>
      <c r="F56" s="14"/>
      <c r="G56" s="14"/>
      <c r="H56" s="14"/>
      <c r="I56" s="14"/>
    </row>
    <row r="57" spans="1:18" x14ac:dyDescent="0.35">
      <c r="B57" s="15"/>
      <c r="F57" s="14"/>
      <c r="I57" s="14"/>
    </row>
    <row r="58" spans="1:18" x14ac:dyDescent="0.35">
      <c r="B58" s="15"/>
    </row>
    <row r="59" spans="1:18" x14ac:dyDescent="0.35">
      <c r="B59" s="15"/>
    </row>
  </sheetData>
  <sheetProtection password="EF0D" sheet="1" objects="1" scenarios="1" insertRows="0"/>
  <mergeCells count="33">
    <mergeCell ref="F14:R18"/>
    <mergeCell ref="B6:D6"/>
    <mergeCell ref="C8:D8"/>
    <mergeCell ref="C9:D9"/>
    <mergeCell ref="C10:D10"/>
    <mergeCell ref="B7:D7"/>
    <mergeCell ref="F8:R10"/>
    <mergeCell ref="F30:R35"/>
    <mergeCell ref="F39:R49"/>
    <mergeCell ref="C23:D23"/>
    <mergeCell ref="C33:D33"/>
    <mergeCell ref="C24:D24"/>
    <mergeCell ref="B37:D37"/>
    <mergeCell ref="B38:D38"/>
    <mergeCell ref="C32:D32"/>
    <mergeCell ref="C34:D34"/>
    <mergeCell ref="C35:D35"/>
    <mergeCell ref="C30:D30"/>
    <mergeCell ref="C31:D31"/>
    <mergeCell ref="B28:D28"/>
    <mergeCell ref="B29:D29"/>
    <mergeCell ref="F22:R26"/>
    <mergeCell ref="C22:D22"/>
    <mergeCell ref="C25:D25"/>
    <mergeCell ref="C26:D26"/>
    <mergeCell ref="B20:D20"/>
    <mergeCell ref="B21:D21"/>
    <mergeCell ref="B13:D13"/>
    <mergeCell ref="C14:D14"/>
    <mergeCell ref="C15:D15"/>
    <mergeCell ref="C16:D16"/>
    <mergeCell ref="C17:D17"/>
    <mergeCell ref="C18:D18"/>
  </mergeCells>
  <conditionalFormatting sqref="B14:D18">
    <cfRule type="expression" dxfId="15" priority="1">
      <formula>Value=NoContract</formula>
    </cfRule>
  </conditionalFormatting>
  <dataValidations count="3">
    <dataValidation type="decimal" operator="greaterThanOrEqual" allowBlank="1" showInputMessage="1" showErrorMessage="1" sqref="C18:D18" xr:uid="{00000000-0002-0000-0100-000000000000}">
      <formula1>0</formula1>
    </dataValidation>
    <dataValidation operator="greaterThan" allowBlank="1" showInputMessage="1" showErrorMessage="1" sqref="C14:D15" xr:uid="{00000000-0002-0000-0100-000001000000}"/>
    <dataValidation type="date" allowBlank="1" showInputMessage="1" showErrorMessage="1" sqref="C16:D17" xr:uid="{00000000-0002-0000-0100-000002000000}">
      <formula1>43101</formula1>
      <formula2>73415</formula2>
    </dataValidation>
  </dataValidations>
  <pageMargins left="0.7" right="0.7" top="0.75" bottom="0.75" header="0.3" footer="0.3"/>
  <pageSetup paperSize="9" scale="35" orientation="portrait" r:id="rId1"/>
  <colBreaks count="2" manualBreakCount="2">
    <brk id="2" max="53" man="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P48"/>
  <sheetViews>
    <sheetView showGridLines="0" view="pageBreakPreview" topLeftCell="A7" zoomScale="60" zoomScaleNormal="100" workbookViewId="0">
      <selection activeCell="B20" sqref="B20"/>
    </sheetView>
  </sheetViews>
  <sheetFormatPr defaultColWidth="8.90625" defaultRowHeight="14.5" x14ac:dyDescent="0.35"/>
  <cols>
    <col min="1" max="1" width="4.453125" style="4" customWidth="1"/>
    <col min="2" max="2" width="70" style="4" customWidth="1"/>
    <col min="3" max="5" width="25.453125" style="4" customWidth="1"/>
    <col min="6" max="6" width="6" style="4" customWidth="1"/>
    <col min="7" max="7" width="33.54296875" style="4" customWidth="1"/>
    <col min="8" max="8" width="15.54296875" style="4" customWidth="1"/>
    <col min="9" max="9" width="20.08984375" style="4" customWidth="1"/>
    <col min="10" max="16384" width="8.90625" style="4"/>
  </cols>
  <sheetData>
    <row r="2" spans="2:16" ht="28.5" x14ac:dyDescent="0.65">
      <c r="B2" s="37" t="s">
        <v>33</v>
      </c>
    </row>
    <row r="6" spans="2:16" ht="19.25" customHeight="1" x14ac:dyDescent="0.5">
      <c r="B6" s="243" t="s">
        <v>27</v>
      </c>
      <c r="C6" s="243"/>
      <c r="D6" s="243"/>
      <c r="E6" s="243"/>
    </row>
    <row r="7" spans="2:16" ht="19.25" customHeight="1" x14ac:dyDescent="0.35">
      <c r="B7" s="245" t="str">
        <f>'Section 1. General Information'!B7</f>
        <v>Report general information about the application of this Template</v>
      </c>
      <c r="C7" s="245"/>
      <c r="D7" s="245"/>
      <c r="E7" s="245"/>
    </row>
    <row r="8" spans="2:16" ht="18.649999999999999" customHeight="1" x14ac:dyDescent="0.35">
      <c r="B8" s="28" t="str">
        <f>'Section 1. General Information'!$B$8</f>
        <v>Type of Local Content report related to this Template</v>
      </c>
      <c r="C8" s="287" t="str">
        <f>'Section 1. General Information'!$C$8</f>
        <v>Local Content Contract Scorecard</v>
      </c>
      <c r="D8" s="287"/>
      <c r="E8" s="287"/>
    </row>
    <row r="9" spans="2:16" ht="18.649999999999999" customHeight="1" x14ac:dyDescent="0.35">
      <c r="B9" s="28" t="str">
        <f>'Section 1. General Information'!$B$9</f>
        <v>Level of operations reported in this Template</v>
      </c>
      <c r="C9" s="287" t="str">
        <f>'Section 1. General Information'!$C$9</f>
        <v>Contract</v>
      </c>
      <c r="D9" s="287"/>
      <c r="E9" s="287"/>
    </row>
    <row r="10" spans="2:16" ht="18.649999999999999" customHeight="1" x14ac:dyDescent="0.35">
      <c r="B10" s="28" t="str">
        <f>'Section 1. General Information'!$B$10</f>
        <v>Type of Contract related to this Template</v>
      </c>
      <c r="C10" s="287" t="str">
        <f>'Section 1. General Information'!$C$10</f>
        <v>All contracts</v>
      </c>
      <c r="D10" s="287"/>
      <c r="E10" s="287"/>
    </row>
    <row r="11" spans="2:16" ht="14.4" customHeight="1" x14ac:dyDescent="0.35">
      <c r="B11" s="3"/>
      <c r="C11" s="3"/>
      <c r="D11" s="3"/>
      <c r="E11" s="3"/>
    </row>
    <row r="12" spans="2:16" ht="19.25" customHeight="1" x14ac:dyDescent="0.35">
      <c r="B12" s="288" t="s">
        <v>202</v>
      </c>
      <c r="C12" s="288"/>
      <c r="D12" s="288"/>
      <c r="E12" s="288"/>
      <c r="F12" s="245"/>
      <c r="G12" s="245"/>
      <c r="I12" s="14"/>
      <c r="J12" s="14"/>
      <c r="K12" s="14"/>
      <c r="L12" s="14"/>
      <c r="M12" s="14"/>
      <c r="N12" s="14"/>
      <c r="O12" s="14"/>
      <c r="P12" s="14"/>
    </row>
    <row r="13" spans="2:16" ht="19.25" customHeight="1" x14ac:dyDescent="0.35">
      <c r="B13" s="245" t="str">
        <f>IFERROR(INDEX(ScenarioLabels,MATCH(Purpose&amp;Level,ScenarioLabelIDs,0)),"")</f>
        <v/>
      </c>
      <c r="C13" s="245"/>
      <c r="D13" s="245"/>
      <c r="E13" s="245"/>
      <c r="F13" s="245"/>
      <c r="G13" s="245"/>
    </row>
    <row r="14" spans="2:16" ht="26.4" customHeight="1" x14ac:dyDescent="0.35">
      <c r="B14" s="107" t="s">
        <v>63</v>
      </c>
      <c r="C14" s="285" t="s">
        <v>36</v>
      </c>
      <c r="D14" s="286"/>
      <c r="E14" s="286"/>
      <c r="F14" s="285" t="s">
        <v>280</v>
      </c>
      <c r="G14" s="286"/>
    </row>
    <row r="15" spans="2:16" ht="18.649999999999999" customHeight="1" x14ac:dyDescent="0.35">
      <c r="B15" s="44" t="s">
        <v>30</v>
      </c>
      <c r="C15" s="289">
        <f>'Section 6. Depreciation'!G31</f>
        <v>175000</v>
      </c>
      <c r="D15" s="290"/>
      <c r="E15" s="291"/>
      <c r="F15" s="285">
        <f>(C15/C21)*100</f>
        <v>0.23110995694064934</v>
      </c>
      <c r="G15" s="286"/>
    </row>
    <row r="16" spans="2:16" ht="18.649999999999999" customHeight="1" x14ac:dyDescent="0.35">
      <c r="B16" s="44" t="s">
        <v>29</v>
      </c>
      <c r="C16" s="289">
        <f>'Section 3. Labor'!E17</f>
        <v>2947439.8998401784</v>
      </c>
      <c r="D16" s="290"/>
      <c r="E16" s="291"/>
      <c r="F16" s="285">
        <f>(C16/C21)*100</f>
        <v>3.8924726190698018</v>
      </c>
      <c r="G16" s="286"/>
    </row>
    <row r="17" spans="2:9" ht="18.649999999999999" customHeight="1" x14ac:dyDescent="0.35">
      <c r="B17" s="44" t="s">
        <v>101</v>
      </c>
      <c r="C17" s="289">
        <f>'Section 4. Goods and Services 1'!H15</f>
        <v>2878882.3205000004</v>
      </c>
      <c r="D17" s="290"/>
      <c r="E17" s="291"/>
      <c r="F17" s="285">
        <f>(C17/C21)*100</f>
        <v>3.8019335378740098</v>
      </c>
      <c r="G17" s="286"/>
    </row>
    <row r="18" spans="2:9" ht="18.649999999999999" customHeight="1" x14ac:dyDescent="0.35">
      <c r="B18" s="44" t="s">
        <v>28</v>
      </c>
      <c r="C18" s="289">
        <f>'Section 5. Capacity Building'!C14</f>
        <v>25000</v>
      </c>
      <c r="D18" s="290"/>
      <c r="E18" s="291"/>
      <c r="F18" s="285">
        <f>(C18/C21)*100</f>
        <v>3.3015708134378478E-2</v>
      </c>
      <c r="G18" s="286"/>
    </row>
    <row r="19" spans="2:9" ht="18.649999999999999" customHeight="1" thickBot="1" x14ac:dyDescent="0.4">
      <c r="B19" s="44" t="s">
        <v>102</v>
      </c>
      <c r="C19" s="289">
        <f>'Section 5. Capacity Building'!C18</f>
        <v>3000</v>
      </c>
      <c r="D19" s="290"/>
      <c r="E19" s="291"/>
      <c r="F19" s="285">
        <f>(C19/C21)*100</f>
        <v>3.9618849761254172E-3</v>
      </c>
      <c r="G19" s="286"/>
    </row>
    <row r="20" spans="2:9" ht="18.649999999999999" customHeight="1" x14ac:dyDescent="0.35">
      <c r="B20" s="46" t="s">
        <v>31</v>
      </c>
      <c r="C20" s="294">
        <f>SUM(C15:E19)</f>
        <v>6029322.2203401793</v>
      </c>
      <c r="D20" s="294"/>
      <c r="E20" s="295"/>
    </row>
    <row r="21" spans="2:9" ht="18.649999999999999" customHeight="1" x14ac:dyDescent="0.35">
      <c r="B21" s="47" t="s">
        <v>255</v>
      </c>
      <c r="C21" s="287">
        <f>'Section 1. General Information'!C18:D18</f>
        <v>75721532</v>
      </c>
      <c r="D21" s="287"/>
      <c r="E21" s="287"/>
    </row>
    <row r="22" spans="2:9" ht="18.649999999999999" customHeight="1" thickBot="1" x14ac:dyDescent="0.4">
      <c r="B22" s="48" t="s">
        <v>32</v>
      </c>
      <c r="C22" s="292">
        <f>IFERROR(C20/C21,0)</f>
        <v>7.9624937069949664E-2</v>
      </c>
      <c r="D22" s="292"/>
      <c r="E22" s="293"/>
    </row>
    <row r="23" spans="2:9" x14ac:dyDescent="0.35">
      <c r="B23" s="43"/>
      <c r="C23" s="3"/>
      <c r="D23" s="3"/>
      <c r="E23" s="3"/>
    </row>
    <row r="24" spans="2:9" x14ac:dyDescent="0.35">
      <c r="B24" s="4" t="s">
        <v>256</v>
      </c>
      <c r="D24" s="41"/>
      <c r="E24" s="41"/>
      <c r="F24" s="5"/>
      <c r="G24" s="5"/>
      <c r="H24" s="5"/>
      <c r="I24" s="5"/>
    </row>
    <row r="25" spans="2:9" x14ac:dyDescent="0.35">
      <c r="D25" s="41"/>
      <c r="E25" s="41"/>
      <c r="F25" s="5"/>
      <c r="G25" s="5"/>
      <c r="H25" s="5"/>
      <c r="I25" s="5"/>
    </row>
    <row r="26" spans="2:9" x14ac:dyDescent="0.35">
      <c r="D26" s="5"/>
      <c r="E26" s="5"/>
      <c r="F26" s="5"/>
      <c r="G26" s="5"/>
      <c r="H26" s="5"/>
      <c r="I26" s="5"/>
    </row>
    <row r="27" spans="2:9" x14ac:dyDescent="0.35">
      <c r="D27" s="5"/>
      <c r="E27" s="5"/>
      <c r="F27" s="5"/>
      <c r="G27" s="5"/>
      <c r="H27" s="5"/>
      <c r="I27" s="5"/>
    </row>
    <row r="28" spans="2:9" x14ac:dyDescent="0.35">
      <c r="B28" s="16"/>
    </row>
    <row r="30" spans="2:9" x14ac:dyDescent="0.35">
      <c r="C30" s="82"/>
    </row>
    <row r="31" spans="2:9" x14ac:dyDescent="0.35">
      <c r="C31" s="82"/>
    </row>
    <row r="32" spans="2:9" x14ac:dyDescent="0.35">
      <c r="C32" s="82"/>
    </row>
    <row r="33" spans="3:3" x14ac:dyDescent="0.35">
      <c r="C33" s="82"/>
    </row>
    <row r="34" spans="3:3" x14ac:dyDescent="0.35">
      <c r="C34" s="82"/>
    </row>
    <row r="35" spans="3:3" x14ac:dyDescent="0.35">
      <c r="C35" s="82"/>
    </row>
    <row r="36" spans="3:3" x14ac:dyDescent="0.35">
      <c r="C36" s="82"/>
    </row>
    <row r="37" spans="3:3" x14ac:dyDescent="0.35">
      <c r="C37" s="82"/>
    </row>
    <row r="38" spans="3:3" x14ac:dyDescent="0.35">
      <c r="C38" s="82"/>
    </row>
    <row r="39" spans="3:3" x14ac:dyDescent="0.35">
      <c r="C39" s="82"/>
    </row>
    <row r="40" spans="3:3" x14ac:dyDescent="0.35">
      <c r="C40" s="82"/>
    </row>
    <row r="41" spans="3:3" x14ac:dyDescent="0.35">
      <c r="C41" s="82"/>
    </row>
    <row r="42" spans="3:3" x14ac:dyDescent="0.35">
      <c r="C42" s="82"/>
    </row>
    <row r="43" spans="3:3" x14ac:dyDescent="0.35">
      <c r="C43" s="82"/>
    </row>
    <row r="44" spans="3:3" x14ac:dyDescent="0.35">
      <c r="C44" s="82"/>
    </row>
    <row r="45" spans="3:3" x14ac:dyDescent="0.35">
      <c r="C45" s="82"/>
    </row>
    <row r="46" spans="3:3" x14ac:dyDescent="0.35">
      <c r="C46" s="82"/>
    </row>
    <row r="47" spans="3:3" x14ac:dyDescent="0.35">
      <c r="C47" s="82"/>
    </row>
    <row r="48" spans="3:3" x14ac:dyDescent="0.35">
      <c r="C48" s="82"/>
    </row>
  </sheetData>
  <sheetProtection password="EF0D" sheet="1" objects="1" scenarios="1"/>
  <mergeCells count="24">
    <mergeCell ref="C22:E22"/>
    <mergeCell ref="C17:E17"/>
    <mergeCell ref="C18:E18"/>
    <mergeCell ref="C19:E19"/>
    <mergeCell ref="C20:E20"/>
    <mergeCell ref="C21:E21"/>
    <mergeCell ref="C14:E14"/>
    <mergeCell ref="B13:E13"/>
    <mergeCell ref="B12:E12"/>
    <mergeCell ref="C15:E15"/>
    <mergeCell ref="C16:E16"/>
    <mergeCell ref="B7:E7"/>
    <mergeCell ref="B6:E6"/>
    <mergeCell ref="C8:E8"/>
    <mergeCell ref="C9:E9"/>
    <mergeCell ref="C10:E10"/>
    <mergeCell ref="F17:G17"/>
    <mergeCell ref="F18:G18"/>
    <mergeCell ref="F19:G19"/>
    <mergeCell ref="F12:G12"/>
    <mergeCell ref="F13:G13"/>
    <mergeCell ref="F14:G14"/>
    <mergeCell ref="F15:G15"/>
    <mergeCell ref="F16:G16"/>
  </mergeCell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S26"/>
  <sheetViews>
    <sheetView showGridLines="0" view="pageBreakPreview" topLeftCell="A7" zoomScale="60" zoomScaleNormal="100" workbookViewId="0">
      <selection activeCell="C28" sqref="C28"/>
    </sheetView>
  </sheetViews>
  <sheetFormatPr defaultColWidth="8.90625" defaultRowHeight="14.5" x14ac:dyDescent="0.35"/>
  <cols>
    <col min="1" max="1" width="4.453125" style="4" customWidth="1"/>
    <col min="2" max="2" width="64.54296875" style="4" customWidth="1"/>
    <col min="3" max="5" width="28.08984375" style="4" customWidth="1"/>
    <col min="6" max="6" width="4.90625" style="4" customWidth="1"/>
    <col min="7" max="7" width="29.90625" style="4" customWidth="1"/>
    <col min="8" max="9" width="26" style="4" customWidth="1"/>
    <col min="10" max="16384" width="8.90625" style="4"/>
  </cols>
  <sheetData>
    <row r="2" spans="2:19" ht="28.5" x14ac:dyDescent="0.65">
      <c r="B2" s="37" t="s">
        <v>104</v>
      </c>
    </row>
    <row r="5" spans="2:19" x14ac:dyDescent="0.35">
      <c r="B5" s="88"/>
    </row>
    <row r="6" spans="2:19" ht="23" customHeight="1" x14ac:dyDescent="0.35">
      <c r="B6" s="271" t="s">
        <v>34</v>
      </c>
      <c r="C6" s="271"/>
      <c r="D6" s="271"/>
      <c r="E6" s="271"/>
      <c r="F6" s="14"/>
    </row>
    <row r="7" spans="2:19" ht="23" customHeight="1" x14ac:dyDescent="0.35">
      <c r="B7" s="245" t="str">
        <f>'Section 1. General Information'!B7</f>
        <v>Report general information about the application of this Template</v>
      </c>
      <c r="C7" s="245"/>
      <c r="D7" s="245"/>
      <c r="E7" s="245"/>
      <c r="F7" s="14"/>
    </row>
    <row r="8" spans="2:19" ht="17" customHeight="1" x14ac:dyDescent="0.35">
      <c r="B8" s="28" t="str">
        <f>'Section 1. General Information'!$B$8</f>
        <v>Type of Local Content report related to this Template</v>
      </c>
      <c r="C8" s="287" t="str">
        <f>'Section 1. General Information'!$C$8</f>
        <v>Local Content Contract Scorecard</v>
      </c>
      <c r="D8" s="287"/>
      <c r="E8" s="287"/>
      <c r="F8" s="14"/>
    </row>
    <row r="9" spans="2:19" ht="17" customHeight="1" x14ac:dyDescent="0.35">
      <c r="B9" s="28" t="str">
        <f>'Section 1. General Information'!$B$9</f>
        <v>Level of operations reported in this Template</v>
      </c>
      <c r="C9" s="287" t="str">
        <f>'Section 1. General Information'!$C$9</f>
        <v>Contract</v>
      </c>
      <c r="D9" s="287"/>
      <c r="E9" s="287"/>
      <c r="F9" s="14"/>
    </row>
    <row r="10" spans="2:19" ht="17" customHeight="1" x14ac:dyDescent="0.35">
      <c r="B10" s="28" t="str">
        <f>'Section 1. General Information'!$B$10</f>
        <v>Type of Contract related to this Template</v>
      </c>
      <c r="C10" s="287" t="str">
        <f>'Section 1. General Information'!$C$10</f>
        <v>All contracts</v>
      </c>
      <c r="D10" s="287"/>
      <c r="E10" s="287"/>
      <c r="F10" s="14"/>
    </row>
    <row r="11" spans="2:19" ht="14.4" customHeight="1" x14ac:dyDescent="0.35">
      <c r="B11" s="3"/>
      <c r="C11" s="3"/>
      <c r="D11" s="3"/>
      <c r="E11" s="3"/>
      <c r="F11" s="14"/>
      <c r="G11" s="14"/>
      <c r="H11" s="14"/>
    </row>
    <row r="12" spans="2:19" ht="23" customHeight="1" x14ac:dyDescent="0.35">
      <c r="B12" s="99" t="s">
        <v>203</v>
      </c>
      <c r="C12" s="102"/>
      <c r="D12" s="99"/>
      <c r="E12" s="99"/>
      <c r="F12" s="3"/>
      <c r="J12" s="14"/>
      <c r="K12" s="14"/>
      <c r="L12" s="14"/>
      <c r="M12" s="14"/>
      <c r="N12" s="14"/>
      <c r="O12" s="14"/>
    </row>
    <row r="13" spans="2:19" ht="23" customHeight="1" x14ac:dyDescent="0.35">
      <c r="B13" s="245" t="s">
        <v>257</v>
      </c>
      <c r="C13" s="245"/>
      <c r="D13" s="245"/>
      <c r="E13" s="245"/>
      <c r="F13" s="3"/>
      <c r="G13" s="25" t="s">
        <v>18</v>
      </c>
    </row>
    <row r="14" spans="2:19" ht="36.65" customHeight="1" x14ac:dyDescent="0.35">
      <c r="B14" s="108" t="s">
        <v>62</v>
      </c>
      <c r="C14" s="45" t="s">
        <v>204</v>
      </c>
      <c r="D14" s="45" t="s">
        <v>205</v>
      </c>
      <c r="E14" s="45" t="s">
        <v>206</v>
      </c>
      <c r="F14" s="3"/>
      <c r="G14" s="252"/>
      <c r="H14" s="253"/>
      <c r="I14" s="253"/>
      <c r="J14" s="253"/>
      <c r="K14" s="253"/>
      <c r="L14" s="253"/>
      <c r="M14" s="253"/>
      <c r="N14" s="253"/>
      <c r="O14" s="253"/>
      <c r="P14" s="253"/>
      <c r="Q14" s="253"/>
      <c r="R14" s="253"/>
      <c r="S14" s="254"/>
    </row>
    <row r="15" spans="2:19" ht="15" customHeight="1" x14ac:dyDescent="0.35">
      <c r="B15" s="28" t="s">
        <v>7</v>
      </c>
      <c r="C15" s="115">
        <v>2169368.0833333302</v>
      </c>
      <c r="D15" s="115">
        <v>2102896.8013698598</v>
      </c>
      <c r="E15" s="49">
        <f>SUM(C15:D15)</f>
        <v>4272264.8847031901</v>
      </c>
      <c r="F15" s="3"/>
      <c r="G15" s="255"/>
      <c r="H15" s="256"/>
      <c r="I15" s="256"/>
      <c r="J15" s="256"/>
      <c r="K15" s="256"/>
      <c r="L15" s="256"/>
      <c r="M15" s="256"/>
      <c r="N15" s="256"/>
      <c r="O15" s="256"/>
      <c r="P15" s="256"/>
      <c r="Q15" s="256"/>
      <c r="R15" s="256"/>
      <c r="S15" s="257"/>
    </row>
    <row r="16" spans="2:19" ht="14.4" customHeight="1" x14ac:dyDescent="0.35">
      <c r="B16" s="86" t="s">
        <v>35</v>
      </c>
      <c r="C16" s="50">
        <v>1</v>
      </c>
      <c r="D16" s="50">
        <v>0.37</v>
      </c>
      <c r="E16" s="50">
        <f>IF(OR(Value=Above400M),E17/#REF!,E17/E15)</f>
        <v>0.68990101957242</v>
      </c>
      <c r="G16" s="255"/>
      <c r="H16" s="256"/>
      <c r="I16" s="256"/>
      <c r="J16" s="256"/>
      <c r="K16" s="256"/>
      <c r="L16" s="256"/>
      <c r="M16" s="256"/>
      <c r="N16" s="256"/>
      <c r="O16" s="256"/>
      <c r="P16" s="256"/>
      <c r="Q16" s="256"/>
      <c r="R16" s="256"/>
      <c r="S16" s="257"/>
    </row>
    <row r="17" spans="2:19" ht="14.4" customHeight="1" x14ac:dyDescent="0.35">
      <c r="B17" s="86" t="s">
        <v>36</v>
      </c>
      <c r="C17" s="42">
        <f>IF(OR(Value=Above400M),#REF!*C16,C16*C15)</f>
        <v>2169368.0833333302</v>
      </c>
      <c r="D17" s="42">
        <f>IF(OR(Value=Above400M),#REF!*D16,D16*D15)</f>
        <v>778071.81650684809</v>
      </c>
      <c r="E17" s="42">
        <f>SUM(C17:D17)</f>
        <v>2947439.8998401784</v>
      </c>
      <c r="G17" s="258"/>
      <c r="H17" s="259"/>
      <c r="I17" s="259"/>
      <c r="J17" s="259"/>
      <c r="K17" s="259"/>
      <c r="L17" s="259"/>
      <c r="M17" s="259"/>
      <c r="N17" s="259"/>
      <c r="O17" s="259"/>
      <c r="P17" s="259"/>
      <c r="Q17" s="259"/>
      <c r="R17" s="259"/>
      <c r="S17" s="260"/>
    </row>
    <row r="18" spans="2:19" ht="14.4" customHeight="1" x14ac:dyDescent="0.35">
      <c r="B18" s="3"/>
      <c r="C18" s="3"/>
      <c r="D18" s="3"/>
      <c r="E18" s="3"/>
      <c r="F18" s="14"/>
      <c r="G18" s="14"/>
      <c r="H18" s="14"/>
    </row>
    <row r="19" spans="2:19" ht="14.15" customHeight="1" x14ac:dyDescent="0.35">
      <c r="B19" s="99" t="s">
        <v>282</v>
      </c>
      <c r="C19" s="102"/>
      <c r="D19" s="99"/>
      <c r="E19" s="99"/>
    </row>
    <row r="20" spans="2:19" ht="17.149999999999999" customHeight="1" x14ac:dyDescent="0.35">
      <c r="B20" s="245" t="s">
        <v>283</v>
      </c>
      <c r="C20" s="245"/>
      <c r="D20" s="245"/>
      <c r="E20" s="245"/>
    </row>
    <row r="21" spans="2:19" x14ac:dyDescent="0.35">
      <c r="B21" s="108" t="s">
        <v>284</v>
      </c>
      <c r="C21" s="45" t="s">
        <v>285</v>
      </c>
      <c r="D21" s="45" t="s">
        <v>286</v>
      </c>
      <c r="E21" s="45" t="s">
        <v>287</v>
      </c>
    </row>
    <row r="22" spans="2:19" x14ac:dyDescent="0.35">
      <c r="B22" s="108" t="s">
        <v>288</v>
      </c>
      <c r="C22" s="117">
        <v>9</v>
      </c>
      <c r="D22" s="117">
        <v>22</v>
      </c>
      <c r="E22" s="76">
        <f>(C22+D22)</f>
        <v>31</v>
      </c>
    </row>
    <row r="24" spans="2:19" x14ac:dyDescent="0.35">
      <c r="B24" s="4" t="s">
        <v>259</v>
      </c>
    </row>
    <row r="25" spans="2:19" x14ac:dyDescent="0.35">
      <c r="B25" s="52" t="s">
        <v>213</v>
      </c>
    </row>
    <row r="26" spans="2:19" x14ac:dyDescent="0.35">
      <c r="B26" s="52" t="s">
        <v>258</v>
      </c>
    </row>
  </sheetData>
  <sheetProtection algorithmName="SHA-512" hashValue="7Z31NWQCuRcxX3hclwFJWiEZ35vtvCY5kOEK9U2zp9iiAZCgSvgwV/luYfnu6Ghkv1xveXP1xkDKiDqlru9blg==" saltValue="rYPojcTKH/vZMs21e8JX8A==" spinCount="100000" sheet="1" objects="1" scenarios="1"/>
  <mergeCells count="8">
    <mergeCell ref="B20:E20"/>
    <mergeCell ref="G14:S17"/>
    <mergeCell ref="B13:E13"/>
    <mergeCell ref="B6:E6"/>
    <mergeCell ref="B7:E7"/>
    <mergeCell ref="C8:E8"/>
    <mergeCell ref="C9:E9"/>
    <mergeCell ref="C10:E10"/>
  </mergeCells>
  <conditionalFormatting sqref="B5">
    <cfRule type="cellIs" dxfId="14" priority="3" stopIfTrue="1" operator="equal">
      <formula>"Application of Template defined"</formula>
    </cfRule>
    <cfRule type="cellIs" dxfId="13" priority="4" stopIfTrue="1" operator="equal">
      <formula>"WARNING - Application of Template not defined"</formula>
    </cfRule>
  </conditionalFormatting>
  <conditionalFormatting sqref="B15:E15">
    <cfRule type="expression" dxfId="12" priority="8" stopIfTrue="1">
      <formula>Value=Above400M</formula>
    </cfRule>
  </conditionalFormatting>
  <dataValidations count="1">
    <dataValidation type="decimal" operator="greaterThanOrEqual" allowBlank="1" showInputMessage="1" showErrorMessage="1" sqref="C15:D15" xr:uid="{00000000-0002-0000-0300-000000000000}">
      <formula1>0</formula1>
    </dataValidation>
  </dataValidations>
  <pageMargins left="0.7" right="0.7" top="0.75" bottom="0.75" header="0.3" footer="0.3"/>
  <pageSetup paperSize="9" scale="57" orientation="portrait" r:id="rId1"/>
  <colBreaks count="1" manualBreakCount="1">
    <brk id="5"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B87"/>
  <sheetViews>
    <sheetView showGridLines="0" view="pageBreakPreview" topLeftCell="F9" zoomScale="70" zoomScaleNormal="85" zoomScaleSheetLayoutView="70" workbookViewId="0">
      <selection activeCell="I57" sqref="I57"/>
    </sheetView>
  </sheetViews>
  <sheetFormatPr defaultColWidth="8.90625" defaultRowHeight="14.5" x14ac:dyDescent="0.35"/>
  <cols>
    <col min="1" max="1" width="4.453125" style="4" customWidth="1"/>
    <col min="2" max="2" width="9.6328125" style="4" customWidth="1"/>
    <col min="3" max="3" width="29.08984375" style="4" customWidth="1"/>
    <col min="4" max="4" width="26.453125" style="4" customWidth="1"/>
    <col min="5" max="5" width="26.6328125" style="4" customWidth="1"/>
    <col min="6" max="7" width="26.6328125" style="137" customWidth="1"/>
    <col min="8" max="8" width="56.453125" style="4" customWidth="1"/>
    <col min="9" max="9" width="48.453125" style="4" customWidth="1"/>
    <col min="10" max="12" width="12" style="4" customWidth="1"/>
    <col min="13" max="13" width="19.08984375" style="4" customWidth="1"/>
    <col min="14" max="14" width="22.08984375" style="4" customWidth="1"/>
    <col min="15" max="15" width="5.453125" style="4" customWidth="1"/>
    <col min="16" max="16" width="15" style="4" customWidth="1"/>
    <col min="17" max="16384" width="8.90625" style="4"/>
  </cols>
  <sheetData>
    <row r="2" spans="2:28" ht="28.5" x14ac:dyDescent="0.65">
      <c r="B2" s="37" t="s">
        <v>37</v>
      </c>
    </row>
    <row r="5" spans="2:28" x14ac:dyDescent="0.35">
      <c r="B5" s="88"/>
    </row>
    <row r="6" spans="2:28" ht="21" customHeight="1" x14ac:dyDescent="0.35">
      <c r="B6" s="271" t="s">
        <v>38</v>
      </c>
      <c r="C6" s="271"/>
      <c r="D6" s="271"/>
      <c r="E6" s="271"/>
      <c r="F6" s="271"/>
      <c r="G6" s="271"/>
      <c r="H6" s="271"/>
      <c r="M6" s="19"/>
      <c r="N6" s="19"/>
      <c r="O6" s="14"/>
      <c r="P6" s="14"/>
      <c r="Q6" s="14"/>
    </row>
    <row r="7" spans="2:28" ht="21" customHeight="1" x14ac:dyDescent="0.35">
      <c r="B7" s="245" t="str">
        <f>'Section 1. General Information'!B7</f>
        <v>Report general information about the application of this Template</v>
      </c>
      <c r="C7" s="245"/>
      <c r="D7" s="245"/>
      <c r="E7" s="245"/>
      <c r="F7" s="245"/>
      <c r="G7" s="245"/>
      <c r="H7" s="245"/>
      <c r="M7" s="19"/>
      <c r="N7" s="19"/>
      <c r="O7" s="14"/>
      <c r="P7" s="14"/>
      <c r="Q7" s="14"/>
    </row>
    <row r="8" spans="2:28" ht="16.25" customHeight="1" x14ac:dyDescent="0.35">
      <c r="B8" s="297" t="str">
        <f>'Section 1. General Information'!$B$8</f>
        <v>Type of Local Content report related to this Template</v>
      </c>
      <c r="C8" s="298"/>
      <c r="D8" s="298"/>
      <c r="E8" s="299"/>
      <c r="F8" s="143"/>
      <c r="G8" s="143"/>
      <c r="H8" s="98" t="str">
        <f>'Section 1. General Information'!$C$8</f>
        <v>Local Content Contract Scorecard</v>
      </c>
      <c r="M8" s="19"/>
      <c r="N8" s="19"/>
      <c r="O8" s="14"/>
      <c r="P8" s="14"/>
      <c r="Q8" s="14"/>
    </row>
    <row r="9" spans="2:28" ht="16.25" customHeight="1" x14ac:dyDescent="0.35">
      <c r="B9" s="297" t="str">
        <f>'Section 1. General Information'!$B$9</f>
        <v>Level of operations reported in this Template</v>
      </c>
      <c r="C9" s="298"/>
      <c r="D9" s="298"/>
      <c r="E9" s="299"/>
      <c r="F9" s="143"/>
      <c r="G9" s="143"/>
      <c r="H9" s="85" t="str">
        <f>'Section 1. General Information'!$C$9</f>
        <v>Contract</v>
      </c>
      <c r="M9" s="19"/>
      <c r="N9" s="19"/>
      <c r="O9" s="14"/>
      <c r="P9" s="14"/>
      <c r="Q9" s="14"/>
    </row>
    <row r="10" spans="2:28" ht="16.25" customHeight="1" x14ac:dyDescent="0.35">
      <c r="B10" s="297" t="str">
        <f>'Section 1. General Information'!$B$10</f>
        <v>Type of Contract related to this Template</v>
      </c>
      <c r="C10" s="298"/>
      <c r="D10" s="298"/>
      <c r="E10" s="299"/>
      <c r="F10" s="143"/>
      <c r="G10" s="143"/>
      <c r="H10" s="85" t="str">
        <f>'Section 1. General Information'!$C$10</f>
        <v>All contracts</v>
      </c>
      <c r="M10" s="19"/>
      <c r="N10" s="19"/>
      <c r="O10" s="14"/>
      <c r="P10" s="14"/>
      <c r="Q10" s="14"/>
    </row>
    <row r="11" spans="2:28" ht="14.4" customHeight="1" x14ac:dyDescent="0.35">
      <c r="B11" s="3"/>
      <c r="C11" s="3"/>
      <c r="D11" s="3"/>
      <c r="E11" s="19"/>
      <c r="F11" s="19"/>
      <c r="G11" s="19"/>
      <c r="H11" s="19"/>
      <c r="N11" s="19"/>
      <c r="O11" s="14"/>
      <c r="P11" s="14"/>
      <c r="Q11" s="14"/>
    </row>
    <row r="12" spans="2:28" ht="21" customHeight="1" x14ac:dyDescent="0.35">
      <c r="B12" s="99" t="s">
        <v>207</v>
      </c>
      <c r="C12" s="99"/>
      <c r="D12" s="99"/>
      <c r="E12" s="102"/>
      <c r="F12" s="102"/>
      <c r="G12" s="102"/>
      <c r="H12" s="99"/>
      <c r="N12" s="19"/>
      <c r="O12" s="14"/>
      <c r="P12" s="25" t="s">
        <v>18</v>
      </c>
    </row>
    <row r="13" spans="2:28" ht="21" customHeight="1" x14ac:dyDescent="0.35">
      <c r="B13" s="244"/>
      <c r="C13" s="244"/>
      <c r="D13" s="244"/>
      <c r="E13" s="244"/>
      <c r="F13" s="244"/>
      <c r="G13" s="244"/>
      <c r="H13" s="244"/>
      <c r="N13" s="19"/>
      <c r="O13" s="14"/>
      <c r="P13" s="252"/>
      <c r="Q13" s="253"/>
      <c r="R13" s="253"/>
      <c r="S13" s="253"/>
      <c r="T13" s="253"/>
      <c r="U13" s="253"/>
      <c r="V13" s="253"/>
      <c r="W13" s="253"/>
      <c r="X13" s="253"/>
      <c r="Y13" s="253"/>
      <c r="Z13" s="253"/>
      <c r="AA13" s="253"/>
      <c r="AB13" s="254"/>
    </row>
    <row r="14" spans="2:28" ht="16.25" customHeight="1" x14ac:dyDescent="0.35">
      <c r="B14" s="297" t="s">
        <v>262</v>
      </c>
      <c r="C14" s="298"/>
      <c r="D14" s="298"/>
      <c r="E14" s="299"/>
      <c r="F14" s="143"/>
      <c r="G14" s="143"/>
      <c r="H14" s="116">
        <f>SUM(M20:M69)</f>
        <v>10254449.68</v>
      </c>
      <c r="N14" s="19"/>
      <c r="O14" s="14"/>
      <c r="P14" s="255"/>
      <c r="Q14" s="256"/>
      <c r="R14" s="256"/>
      <c r="S14" s="256"/>
      <c r="T14" s="256"/>
      <c r="U14" s="256"/>
      <c r="V14" s="256"/>
      <c r="W14" s="256"/>
      <c r="X14" s="256"/>
      <c r="Y14" s="256"/>
      <c r="Z14" s="256"/>
      <c r="AA14" s="256"/>
      <c r="AB14" s="257"/>
    </row>
    <row r="15" spans="2:28" ht="16.25" customHeight="1" x14ac:dyDescent="0.35">
      <c r="B15" s="297" t="s">
        <v>263</v>
      </c>
      <c r="C15" s="298"/>
      <c r="D15" s="298"/>
      <c r="E15" s="299"/>
      <c r="F15" s="143"/>
      <c r="G15" s="143"/>
      <c r="H15" s="55">
        <f>N71</f>
        <v>2878882.3205000004</v>
      </c>
      <c r="N15" s="19"/>
      <c r="O15" s="14"/>
      <c r="P15" s="258"/>
      <c r="Q15" s="259"/>
      <c r="R15" s="259"/>
      <c r="S15" s="259"/>
      <c r="T15" s="259"/>
      <c r="U15" s="259"/>
      <c r="V15" s="259"/>
      <c r="W15" s="259"/>
      <c r="X15" s="259"/>
      <c r="Y15" s="259"/>
      <c r="Z15" s="259"/>
      <c r="AA15" s="259"/>
      <c r="AB15" s="260"/>
    </row>
    <row r="16" spans="2:28" ht="14.4" customHeight="1" x14ac:dyDescent="0.35">
      <c r="B16" s="3"/>
      <c r="C16" s="3"/>
      <c r="D16" s="3"/>
      <c r="E16" s="3"/>
      <c r="F16" s="3"/>
      <c r="G16" s="3"/>
      <c r="H16" s="3"/>
      <c r="I16" s="3"/>
      <c r="J16" s="3"/>
      <c r="K16" s="19"/>
      <c r="L16" s="19"/>
      <c r="M16" s="19"/>
      <c r="N16" s="19"/>
      <c r="O16" s="14"/>
    </row>
    <row r="17" spans="1:28" ht="21" customHeight="1" x14ac:dyDescent="0.35">
      <c r="B17" s="99" t="s">
        <v>265</v>
      </c>
      <c r="C17" s="99"/>
      <c r="D17" s="99"/>
      <c r="E17" s="102"/>
      <c r="F17" s="102"/>
      <c r="G17" s="102"/>
      <c r="H17" s="102"/>
      <c r="I17" s="99"/>
      <c r="J17" s="99"/>
      <c r="K17" s="99"/>
      <c r="L17" s="99"/>
      <c r="M17" s="99"/>
      <c r="N17" s="99"/>
    </row>
    <row r="18" spans="1:28" ht="21" customHeight="1" x14ac:dyDescent="0.35">
      <c r="B18" s="245"/>
      <c r="C18" s="245"/>
      <c r="D18" s="245"/>
      <c r="E18" s="245"/>
      <c r="F18" s="245"/>
      <c r="G18" s="245"/>
      <c r="H18" s="245"/>
      <c r="I18" s="245"/>
      <c r="J18" s="245"/>
      <c r="K18" s="245"/>
      <c r="L18" s="245"/>
      <c r="M18" s="245"/>
      <c r="N18" s="245"/>
      <c r="P18" s="25" t="s">
        <v>18</v>
      </c>
    </row>
    <row r="19" spans="1:28" ht="45.75" customHeight="1" x14ac:dyDescent="0.35">
      <c r="B19" s="300" t="s">
        <v>12</v>
      </c>
      <c r="C19" s="301"/>
      <c r="D19" s="302"/>
      <c r="E19" s="45" t="s">
        <v>275</v>
      </c>
      <c r="F19" s="45"/>
      <c r="G19" s="45"/>
      <c r="H19" s="45" t="s">
        <v>105</v>
      </c>
      <c r="I19" s="45" t="s">
        <v>106</v>
      </c>
      <c r="J19" s="45" t="s">
        <v>276</v>
      </c>
      <c r="K19" s="45" t="s">
        <v>277</v>
      </c>
      <c r="L19" s="45" t="s">
        <v>77</v>
      </c>
      <c r="M19" s="45" t="s">
        <v>278</v>
      </c>
      <c r="N19" s="45" t="s">
        <v>49</v>
      </c>
      <c r="P19" s="252"/>
      <c r="Q19" s="253"/>
      <c r="R19" s="253"/>
      <c r="S19" s="253"/>
      <c r="T19" s="253"/>
      <c r="U19" s="253"/>
      <c r="V19" s="253"/>
      <c r="W19" s="253"/>
      <c r="X19" s="253"/>
      <c r="Y19" s="253"/>
      <c r="Z19" s="253"/>
      <c r="AA19" s="253"/>
      <c r="AB19" s="254"/>
    </row>
    <row r="20" spans="1:28" x14ac:dyDescent="0.35">
      <c r="A20" s="51">
        <v>1</v>
      </c>
      <c r="B20" s="241"/>
      <c r="C20" s="296"/>
      <c r="D20" s="242"/>
      <c r="E20" s="117"/>
      <c r="F20" s="141" t="s">
        <v>942</v>
      </c>
      <c r="G20" s="211">
        <v>7961</v>
      </c>
      <c r="H20" s="145" t="s">
        <v>950</v>
      </c>
      <c r="I20" s="141" t="s">
        <v>156</v>
      </c>
      <c r="J20" s="118"/>
      <c r="K20" s="127">
        <f>IFERROR(INDEX('Appendix A'!$C$6:$C$44,MATCH('Section 4. Goods and Services 1'!I20,'Appendix A'!$B$6:$B$44,0)),0)</f>
        <v>0.05</v>
      </c>
      <c r="L20" s="13">
        <f>IF(D20=Foreign,0,IF(D20=Distributor,'Appendix A'!$C$35,IF(Purpose=Target,IF(#REF!&lt;&gt;"",#REF!,IF(J20&lt;&gt;"",J20,K20)),IF(J20&lt;&gt;"",J20,K20))))</f>
        <v>0.05</v>
      </c>
      <c r="M20" s="148">
        <v>49325</v>
      </c>
      <c r="N20" s="53">
        <f>M20*L20</f>
        <v>2466.25</v>
      </c>
      <c r="P20" s="255"/>
      <c r="Q20" s="256"/>
      <c r="R20" s="256"/>
      <c r="S20" s="256"/>
      <c r="T20" s="256"/>
      <c r="U20" s="256"/>
      <c r="V20" s="256"/>
      <c r="W20" s="256"/>
      <c r="X20" s="256"/>
      <c r="Y20" s="256"/>
      <c r="Z20" s="256"/>
      <c r="AA20" s="256"/>
      <c r="AB20" s="257"/>
    </row>
    <row r="21" spans="1:28" x14ac:dyDescent="0.35">
      <c r="A21" s="51">
        <f>A20+1</f>
        <v>2</v>
      </c>
      <c r="B21" s="241"/>
      <c r="C21" s="296"/>
      <c r="D21" s="242"/>
      <c r="E21" s="117"/>
      <c r="F21" s="141" t="s">
        <v>943</v>
      </c>
      <c r="G21" s="211">
        <v>6561</v>
      </c>
      <c r="H21" s="147" t="s">
        <v>951</v>
      </c>
      <c r="I21" s="141" t="s">
        <v>150</v>
      </c>
      <c r="J21" s="118"/>
      <c r="K21" s="127">
        <f>IFERROR(INDEX('Appendix A'!$C$6:$C$44,MATCH('Section 4. Goods and Services 1'!I21,'Appendix A'!$B$6:$B$44,0)),0)</f>
        <v>0.4</v>
      </c>
      <c r="L21" s="13">
        <f>IF(D21="Foreign Supplier",0,IF(Purpose=Target,IF(#REF!&lt;&gt;"",#REF!,IF(J21&lt;&gt;"",J21,K21)),IF(J21&lt;&gt;"",J21,K21)))</f>
        <v>0.4</v>
      </c>
      <c r="M21" s="149">
        <v>54950</v>
      </c>
      <c r="N21" s="53">
        <f t="shared" ref="N21:N70" si="0">M21*L21</f>
        <v>21980</v>
      </c>
      <c r="P21" s="255"/>
      <c r="Q21" s="256"/>
      <c r="R21" s="256"/>
      <c r="S21" s="256"/>
      <c r="T21" s="256"/>
      <c r="U21" s="256"/>
      <c r="V21" s="256"/>
      <c r="W21" s="256"/>
      <c r="X21" s="256"/>
      <c r="Y21" s="256"/>
      <c r="Z21" s="256"/>
      <c r="AA21" s="256"/>
      <c r="AB21" s="257"/>
    </row>
    <row r="22" spans="1:28" x14ac:dyDescent="0.35">
      <c r="A22" s="51">
        <f t="shared" ref="A22:A69" si="1">A21+1</f>
        <v>3</v>
      </c>
      <c r="B22" s="241"/>
      <c r="C22" s="296"/>
      <c r="D22" s="242"/>
      <c r="E22" s="117"/>
      <c r="F22" s="141" t="s">
        <v>944</v>
      </c>
      <c r="G22" s="150">
        <v>15040</v>
      </c>
      <c r="H22" s="147" t="s">
        <v>952</v>
      </c>
      <c r="I22" s="141" t="s">
        <v>156</v>
      </c>
      <c r="J22" s="118"/>
      <c r="K22" s="127">
        <f>IFERROR(INDEX('Appendix A'!$C$6:$C$44,MATCH('Section 4. Goods and Services 1'!I22,'Appendix A'!$B$6:$B$44,0)),0)</f>
        <v>0.05</v>
      </c>
      <c r="L22" s="13">
        <f>IF(D22="Foreign Supplier",0,IF(Purpose=Target,IF(#REF!&lt;&gt;"",#REF!,IF(J22&lt;&gt;"",J22,K22)),IF(J22&lt;&gt;"",J22,K22)))</f>
        <v>0.05</v>
      </c>
      <c r="M22" s="149">
        <v>780</v>
      </c>
      <c r="N22" s="53">
        <f t="shared" si="0"/>
        <v>39</v>
      </c>
      <c r="P22" s="255"/>
      <c r="Q22" s="256"/>
      <c r="R22" s="256"/>
      <c r="S22" s="256"/>
      <c r="T22" s="256"/>
      <c r="U22" s="256"/>
      <c r="V22" s="256"/>
      <c r="W22" s="256"/>
      <c r="X22" s="256"/>
      <c r="Y22" s="256"/>
      <c r="Z22" s="256"/>
      <c r="AA22" s="256"/>
      <c r="AB22" s="257"/>
    </row>
    <row r="23" spans="1:28" x14ac:dyDescent="0.35">
      <c r="A23" s="51">
        <f t="shared" si="1"/>
        <v>4</v>
      </c>
      <c r="B23" s="241"/>
      <c r="C23" s="296"/>
      <c r="D23" s="242"/>
      <c r="E23" s="117"/>
      <c r="F23" s="141" t="s">
        <v>933</v>
      </c>
      <c r="G23" s="211">
        <v>4828</v>
      </c>
      <c r="H23" s="147" t="s">
        <v>953</v>
      </c>
      <c r="I23" s="141" t="s">
        <v>148</v>
      </c>
      <c r="J23" s="118"/>
      <c r="K23" s="127">
        <f>IFERROR(INDEX('Appendix A'!$C$6:$C$44,MATCH('Section 4. Goods and Services 1'!I23,'Appendix A'!$B$6:$B$44,0)),0)</f>
        <v>0.2</v>
      </c>
      <c r="L23" s="13">
        <f>IF(D23="Foreign Supplier",0,IF(Purpose=Target,IF(#REF!&lt;&gt;"",#REF!,IF(J23&lt;&gt;"",J23,K23)),IF(J23&lt;&gt;"",J23,K23)))</f>
        <v>0.2</v>
      </c>
      <c r="M23" s="149">
        <v>152600</v>
      </c>
      <c r="N23" s="53">
        <f t="shared" si="0"/>
        <v>30520</v>
      </c>
      <c r="P23" s="255"/>
      <c r="Q23" s="256"/>
      <c r="R23" s="256"/>
      <c r="S23" s="256"/>
      <c r="T23" s="256"/>
      <c r="U23" s="256"/>
      <c r="V23" s="256"/>
      <c r="W23" s="256"/>
      <c r="X23" s="256"/>
      <c r="Y23" s="256"/>
      <c r="Z23" s="256"/>
      <c r="AA23" s="256"/>
      <c r="AB23" s="257"/>
    </row>
    <row r="24" spans="1:28" x14ac:dyDescent="0.35">
      <c r="A24" s="51">
        <f t="shared" si="1"/>
        <v>5</v>
      </c>
      <c r="B24" s="241"/>
      <c r="C24" s="296"/>
      <c r="D24" s="242"/>
      <c r="E24" s="117"/>
      <c r="F24" s="141" t="s">
        <v>933</v>
      </c>
      <c r="G24" s="211">
        <v>7935</v>
      </c>
      <c r="H24" s="147" t="s">
        <v>954</v>
      </c>
      <c r="I24" s="141" t="s">
        <v>169</v>
      </c>
      <c r="J24" s="118"/>
      <c r="K24" s="127">
        <f>IFERROR(INDEX('Appendix A'!$C$6:$C$44,MATCH('Section 4. Goods and Services 1'!I24,'Appendix A'!$B$6:$B$44,0)),0)</f>
        <v>0.7</v>
      </c>
      <c r="L24" s="13">
        <f>IF(D24="Foreign Supplier",0,IF(Purpose=Target,IF(#REF!&lt;&gt;"",#REF!,IF(J24&lt;&gt;"",J24,K24)),IF(J24&lt;&gt;"",J24,K24)))</f>
        <v>0.7</v>
      </c>
      <c r="M24" s="149">
        <v>145000</v>
      </c>
      <c r="N24" s="53">
        <f t="shared" si="0"/>
        <v>101500</v>
      </c>
      <c r="P24" s="255"/>
      <c r="Q24" s="256"/>
      <c r="R24" s="256"/>
      <c r="S24" s="256"/>
      <c r="T24" s="256"/>
      <c r="U24" s="256"/>
      <c r="V24" s="256"/>
      <c r="W24" s="256"/>
      <c r="X24" s="256"/>
      <c r="Y24" s="256"/>
      <c r="Z24" s="256"/>
      <c r="AA24" s="256"/>
      <c r="AB24" s="257"/>
    </row>
    <row r="25" spans="1:28" x14ac:dyDescent="0.35">
      <c r="A25" s="51">
        <f t="shared" si="1"/>
        <v>6</v>
      </c>
      <c r="B25" s="241"/>
      <c r="C25" s="296"/>
      <c r="D25" s="242"/>
      <c r="E25" s="117"/>
      <c r="F25" s="141" t="s">
        <v>945</v>
      </c>
      <c r="G25" s="211">
        <v>8021</v>
      </c>
      <c r="H25" s="147" t="s">
        <v>955</v>
      </c>
      <c r="I25" s="141" t="s">
        <v>154</v>
      </c>
      <c r="J25" s="118"/>
      <c r="K25" s="127">
        <f>IFERROR(INDEX('Appendix A'!$C$6:$C$44,MATCH('Section 4. Goods and Services 1'!I25,'Appendix A'!$B$6:$B$44,0)),0)</f>
        <v>0.22</v>
      </c>
      <c r="L25" s="13">
        <f>IF(D25="Foreign Supplier",0,IF(Purpose=Target,IF(#REF!&lt;&gt;"",#REF!,IF(J25&lt;&gt;"",J25,K25)),IF(J25&lt;&gt;"",J25,K25)))</f>
        <v>0.22</v>
      </c>
      <c r="M25" s="149">
        <v>515000</v>
      </c>
      <c r="N25" s="53">
        <f t="shared" si="0"/>
        <v>113300</v>
      </c>
      <c r="P25" s="255"/>
      <c r="Q25" s="256"/>
      <c r="R25" s="256"/>
      <c r="S25" s="256"/>
      <c r="T25" s="256"/>
      <c r="U25" s="256"/>
      <c r="V25" s="256"/>
      <c r="W25" s="256"/>
      <c r="X25" s="256"/>
      <c r="Y25" s="256"/>
      <c r="Z25" s="256"/>
      <c r="AA25" s="256"/>
      <c r="AB25" s="257"/>
    </row>
    <row r="26" spans="1:28" x14ac:dyDescent="0.35">
      <c r="A26" s="51">
        <f t="shared" si="1"/>
        <v>7</v>
      </c>
      <c r="B26" s="241"/>
      <c r="C26" s="296"/>
      <c r="D26" s="242"/>
      <c r="E26" s="117"/>
      <c r="F26" s="146" t="s">
        <v>946</v>
      </c>
      <c r="G26" s="151">
        <v>5635</v>
      </c>
      <c r="H26" s="147" t="s">
        <v>956</v>
      </c>
      <c r="I26" s="141" t="s">
        <v>186</v>
      </c>
      <c r="J26" s="118"/>
      <c r="K26" s="127">
        <f>IFERROR(INDEX('Appendix A'!$C$6:$C$44,MATCH('Section 4. Goods and Services 1'!I26,'Appendix A'!$B$6:$B$44,0)),0)</f>
        <v>0.4</v>
      </c>
      <c r="L26" s="13">
        <f>IF(D26="Foreign Supplier",0,IF(Purpose=Target,IF(#REF!&lt;&gt;"",#REF!,IF(J26&lt;&gt;"",J26,K26)),IF(J26&lt;&gt;"",J26,K26)))</f>
        <v>0.4</v>
      </c>
      <c r="M26" s="149">
        <v>61612.4</v>
      </c>
      <c r="N26" s="53">
        <f t="shared" si="0"/>
        <v>24644.960000000003</v>
      </c>
      <c r="P26" s="255"/>
      <c r="Q26" s="256"/>
      <c r="R26" s="256"/>
      <c r="S26" s="256"/>
      <c r="T26" s="256"/>
      <c r="U26" s="256"/>
      <c r="V26" s="256"/>
      <c r="W26" s="256"/>
      <c r="X26" s="256"/>
      <c r="Y26" s="256"/>
      <c r="Z26" s="256"/>
      <c r="AA26" s="256"/>
      <c r="AB26" s="257"/>
    </row>
    <row r="27" spans="1:28" x14ac:dyDescent="0.35">
      <c r="A27" s="51">
        <f t="shared" si="1"/>
        <v>8</v>
      </c>
      <c r="B27" s="241"/>
      <c r="C27" s="296"/>
      <c r="D27" s="242"/>
      <c r="E27" s="117"/>
      <c r="F27" s="141" t="s">
        <v>946</v>
      </c>
      <c r="G27" s="150">
        <v>8002</v>
      </c>
      <c r="H27" s="147" t="s">
        <v>957</v>
      </c>
      <c r="I27" s="141" t="s">
        <v>167</v>
      </c>
      <c r="J27" s="118"/>
      <c r="K27" s="127">
        <f>IFERROR(INDEX('Appendix A'!$C$6:$C$44,MATCH('Section 4. Goods and Services 1'!I27,'Appendix A'!$B$6:$B$44,0)),0)</f>
        <v>0.3</v>
      </c>
      <c r="L27" s="13">
        <f>IF(D27="Foreign Supplier",0,IF(Purpose=Target,IF(#REF!&lt;&gt;"",#REF!,IF(J27&lt;&gt;"",J27,K27)),IF(J27&lt;&gt;"",J27,K27)))</f>
        <v>0.3</v>
      </c>
      <c r="M27" s="149">
        <v>22500</v>
      </c>
      <c r="N27" s="53">
        <f t="shared" si="0"/>
        <v>6750</v>
      </c>
      <c r="P27" s="255"/>
      <c r="Q27" s="256"/>
      <c r="R27" s="256"/>
      <c r="S27" s="256"/>
      <c r="T27" s="256"/>
      <c r="U27" s="256"/>
      <c r="V27" s="256"/>
      <c r="W27" s="256"/>
      <c r="X27" s="256"/>
      <c r="Y27" s="256"/>
      <c r="Z27" s="256"/>
      <c r="AA27" s="256"/>
      <c r="AB27" s="257"/>
    </row>
    <row r="28" spans="1:28" x14ac:dyDescent="0.35">
      <c r="A28" s="51">
        <f t="shared" si="1"/>
        <v>9</v>
      </c>
      <c r="B28" s="241"/>
      <c r="C28" s="296"/>
      <c r="D28" s="242"/>
      <c r="E28" s="117"/>
      <c r="F28" s="141" t="s">
        <v>946</v>
      </c>
      <c r="G28" s="150">
        <v>7890</v>
      </c>
      <c r="H28" s="145" t="s">
        <v>958</v>
      </c>
      <c r="I28" s="141" t="s">
        <v>186</v>
      </c>
      <c r="J28" s="118"/>
      <c r="K28" s="127">
        <f>IFERROR(INDEX('Appendix A'!$C$6:$C$44,MATCH('Section 4. Goods and Services 1'!I28,'Appendix A'!$B$6:$B$44,0)),0)</f>
        <v>0.4</v>
      </c>
      <c r="L28" s="13">
        <f>IF(D28="Foreign Supplier",0,IF(Purpose=Target,IF(#REF!&lt;&gt;"",#REF!,IF(J28&lt;&gt;"",J28,K28)),IF(J28&lt;&gt;"",J28,K28)))</f>
        <v>0.4</v>
      </c>
      <c r="M28" s="148">
        <v>77550</v>
      </c>
      <c r="N28" s="53">
        <f t="shared" si="0"/>
        <v>31020</v>
      </c>
      <c r="P28" s="255"/>
      <c r="Q28" s="256"/>
      <c r="R28" s="256"/>
      <c r="S28" s="256"/>
      <c r="T28" s="256"/>
      <c r="U28" s="256"/>
      <c r="V28" s="256"/>
      <c r="W28" s="256"/>
      <c r="X28" s="256"/>
      <c r="Y28" s="256"/>
      <c r="Z28" s="256"/>
      <c r="AA28" s="256"/>
      <c r="AB28" s="257"/>
    </row>
    <row r="29" spans="1:28" x14ac:dyDescent="0.35">
      <c r="A29" s="51">
        <f t="shared" si="1"/>
        <v>10</v>
      </c>
      <c r="B29" s="241"/>
      <c r="C29" s="296"/>
      <c r="D29" s="242"/>
      <c r="E29" s="117"/>
      <c r="F29" s="146" t="s">
        <v>930</v>
      </c>
      <c r="G29" s="150">
        <v>7845</v>
      </c>
      <c r="H29" s="145" t="s">
        <v>959</v>
      </c>
      <c r="I29" s="141" t="s">
        <v>230</v>
      </c>
      <c r="J29" s="118"/>
      <c r="K29" s="127">
        <f>IFERROR(INDEX('Appendix A'!$C$6:$C$44,MATCH('Section 4. Goods and Services 1'!I29,'Appendix A'!$B$6:$B$44,0)),0)</f>
        <v>0.45</v>
      </c>
      <c r="L29" s="13">
        <f>IF(D29="Foreign Supplier",0,IF(Purpose=Target,IF(#REF!&lt;&gt;"",#REF!,IF(J29&lt;&gt;"",J29,K29)),IF(J29&lt;&gt;"",J29,K29)))</f>
        <v>0.45</v>
      </c>
      <c r="M29" s="148">
        <v>405600</v>
      </c>
      <c r="N29" s="53">
        <f t="shared" si="0"/>
        <v>182520</v>
      </c>
      <c r="P29" s="255"/>
      <c r="Q29" s="256"/>
      <c r="R29" s="256"/>
      <c r="S29" s="256"/>
      <c r="T29" s="256"/>
      <c r="U29" s="256"/>
      <c r="V29" s="256"/>
      <c r="W29" s="256"/>
      <c r="X29" s="256"/>
      <c r="Y29" s="256"/>
      <c r="Z29" s="256"/>
      <c r="AA29" s="256"/>
      <c r="AB29" s="257"/>
    </row>
    <row r="30" spans="1:28" x14ac:dyDescent="0.35">
      <c r="A30" s="51">
        <f t="shared" si="1"/>
        <v>11</v>
      </c>
      <c r="B30" s="241"/>
      <c r="C30" s="296"/>
      <c r="D30" s="242"/>
      <c r="E30" s="117"/>
      <c r="F30" s="146" t="s">
        <v>929</v>
      </c>
      <c r="G30" s="150">
        <v>7543</v>
      </c>
      <c r="H30" s="145" t="s">
        <v>960</v>
      </c>
      <c r="I30" s="141" t="s">
        <v>243</v>
      </c>
      <c r="J30" s="118"/>
      <c r="K30" s="127">
        <f>IFERROR(INDEX('Appendix A'!$C$6:$C$44,MATCH('Section 4. Goods and Services 1'!I30,'Appendix A'!$B$6:$B$44,0)),0)</f>
        <v>0.15</v>
      </c>
      <c r="L30" s="13">
        <f>IF(D30="Foreign Supplier",0,IF(Purpose=Target,IF(#REF!&lt;&gt;"",#REF!,IF(J30&lt;&gt;"",J30,K30)),IF(J30&lt;&gt;"",J30,K30)))</f>
        <v>0.15</v>
      </c>
      <c r="M30" s="148">
        <v>385000</v>
      </c>
      <c r="N30" s="53">
        <f t="shared" si="0"/>
        <v>57750</v>
      </c>
      <c r="P30" s="255"/>
      <c r="Q30" s="256"/>
      <c r="R30" s="256"/>
      <c r="S30" s="256"/>
      <c r="T30" s="256"/>
      <c r="U30" s="256"/>
      <c r="V30" s="256"/>
      <c r="W30" s="256"/>
      <c r="X30" s="256"/>
      <c r="Y30" s="256"/>
      <c r="Z30" s="256"/>
      <c r="AA30" s="256"/>
      <c r="AB30" s="257"/>
    </row>
    <row r="31" spans="1:28" x14ac:dyDescent="0.35">
      <c r="A31" s="51">
        <f t="shared" si="1"/>
        <v>12</v>
      </c>
      <c r="B31" s="241"/>
      <c r="C31" s="296"/>
      <c r="D31" s="242"/>
      <c r="E31" s="117"/>
      <c r="F31" s="146" t="s">
        <v>929</v>
      </c>
      <c r="G31" s="150">
        <v>7996</v>
      </c>
      <c r="H31" s="145" t="s">
        <v>961</v>
      </c>
      <c r="I31" s="141" t="s">
        <v>144</v>
      </c>
      <c r="J31" s="118"/>
      <c r="K31" s="127">
        <f>IFERROR(INDEX('Appendix A'!$C$6:$C$44,MATCH('Section 4. Goods and Services 1'!I31,'Appendix A'!$B$6:$B$44,0)),0)</f>
        <v>0.35</v>
      </c>
      <c r="L31" s="13">
        <f>IF(D31="Foreign Supplier",0,IF(Purpose=Target,IF(#REF!&lt;&gt;"",#REF!,IF(J31&lt;&gt;"",J31,K31)),IF(J31&lt;&gt;"",J31,K31)))</f>
        <v>0.35</v>
      </c>
      <c r="M31" s="148">
        <v>142680</v>
      </c>
      <c r="N31" s="53">
        <f t="shared" si="0"/>
        <v>49938</v>
      </c>
      <c r="P31" s="255"/>
      <c r="Q31" s="256"/>
      <c r="R31" s="256"/>
      <c r="S31" s="256"/>
      <c r="T31" s="256"/>
      <c r="U31" s="256"/>
      <c r="V31" s="256"/>
      <c r="W31" s="256"/>
      <c r="X31" s="256"/>
      <c r="Y31" s="256"/>
      <c r="Z31" s="256"/>
      <c r="AA31" s="256"/>
      <c r="AB31" s="257"/>
    </row>
    <row r="32" spans="1:28" x14ac:dyDescent="0.35">
      <c r="A32" s="51">
        <f t="shared" si="1"/>
        <v>13</v>
      </c>
      <c r="B32" s="241"/>
      <c r="C32" s="296"/>
      <c r="D32" s="242"/>
      <c r="E32" s="117"/>
      <c r="F32" s="146" t="s">
        <v>929</v>
      </c>
      <c r="G32" s="150">
        <v>8008</v>
      </c>
      <c r="H32" s="145" t="s">
        <v>962</v>
      </c>
      <c r="I32" s="141" t="s">
        <v>144</v>
      </c>
      <c r="J32" s="118"/>
      <c r="K32" s="127">
        <f>IFERROR(INDEX('Appendix A'!$C$6:$C$44,MATCH('Section 4. Goods and Services 1'!I32,'Appendix A'!$B$6:$B$44,0)),0)</f>
        <v>0.35</v>
      </c>
      <c r="L32" s="13">
        <f>IF(D32="Foreign Supplier",0,IF(Purpose=Target,IF(#REF!&lt;&gt;"",#REF!,IF(J32&lt;&gt;"",J32,K32)),IF(J32&lt;&gt;"",J32,K32)))</f>
        <v>0.35</v>
      </c>
      <c r="M32" s="148">
        <v>721000</v>
      </c>
      <c r="N32" s="53">
        <f t="shared" si="0"/>
        <v>252349.99999999997</v>
      </c>
      <c r="P32" s="255"/>
      <c r="Q32" s="256"/>
      <c r="R32" s="256"/>
      <c r="S32" s="256"/>
      <c r="T32" s="256"/>
      <c r="U32" s="256"/>
      <c r="V32" s="256"/>
      <c r="W32" s="256"/>
      <c r="X32" s="256"/>
      <c r="Y32" s="256"/>
      <c r="Z32" s="256"/>
      <c r="AA32" s="256"/>
      <c r="AB32" s="257"/>
    </row>
    <row r="33" spans="1:28" x14ac:dyDescent="0.35">
      <c r="A33" s="51">
        <f t="shared" si="1"/>
        <v>14</v>
      </c>
      <c r="B33" s="241"/>
      <c r="C33" s="296"/>
      <c r="D33" s="242"/>
      <c r="E33" s="117"/>
      <c r="F33" s="146" t="s">
        <v>929</v>
      </c>
      <c r="G33" s="151">
        <v>8020</v>
      </c>
      <c r="H33" s="147" t="s">
        <v>962</v>
      </c>
      <c r="I33" s="141" t="s">
        <v>144</v>
      </c>
      <c r="J33" s="118"/>
      <c r="K33" s="127">
        <f>IFERROR(INDEX('Appendix A'!$C$6:$C$44,MATCH('Section 4. Goods and Services 1'!I33,'Appendix A'!$B$6:$B$44,0)),0)</f>
        <v>0.35</v>
      </c>
      <c r="L33" s="13">
        <f>IF(D33="Foreign Supplier",0,IF(Purpose=Target,IF(#REF!&lt;&gt;"",#REF!,IF(J33&lt;&gt;"",J33,K33)),IF(J33&lt;&gt;"",J33,K33)))</f>
        <v>0.35</v>
      </c>
      <c r="M33" s="149">
        <v>70830</v>
      </c>
      <c r="N33" s="53">
        <f t="shared" si="0"/>
        <v>24790.5</v>
      </c>
      <c r="P33" s="255"/>
      <c r="Q33" s="256"/>
      <c r="R33" s="256"/>
      <c r="S33" s="256"/>
      <c r="T33" s="256"/>
      <c r="U33" s="256"/>
      <c r="V33" s="256"/>
      <c r="W33" s="256"/>
      <c r="X33" s="256"/>
      <c r="Y33" s="256"/>
      <c r="Z33" s="256"/>
      <c r="AA33" s="256"/>
      <c r="AB33" s="257"/>
    </row>
    <row r="34" spans="1:28" x14ac:dyDescent="0.35">
      <c r="A34" s="51">
        <f>A33+1</f>
        <v>15</v>
      </c>
      <c r="B34" s="241"/>
      <c r="C34" s="296"/>
      <c r="D34" s="242"/>
      <c r="E34" s="117"/>
      <c r="F34" s="146" t="s">
        <v>929</v>
      </c>
      <c r="G34" s="150">
        <v>8013</v>
      </c>
      <c r="H34" s="147" t="s">
        <v>963</v>
      </c>
      <c r="I34" s="141" t="s">
        <v>144</v>
      </c>
      <c r="J34" s="118"/>
      <c r="K34" s="127">
        <f>IFERROR(INDEX('Appendix A'!$C$6:$C$44,MATCH('Section 4. Goods and Services 1'!I34,'Appendix A'!$B$6:$B$44,0)),0)</f>
        <v>0.35</v>
      </c>
      <c r="L34" s="13">
        <f>IF(D34="Foreign Supplier",0,IF(Purpose=Target,IF(#REF!&lt;&gt;"",#REF!,IF(J34&lt;&gt;"",J34,K34)),IF(J34&lt;&gt;"",J34,K34)))</f>
        <v>0.35</v>
      </c>
      <c r="M34" s="157">
        <v>160887</v>
      </c>
      <c r="N34" s="53">
        <f t="shared" si="0"/>
        <v>56310.45</v>
      </c>
      <c r="P34" s="255"/>
      <c r="Q34" s="256"/>
      <c r="R34" s="256"/>
      <c r="S34" s="256"/>
      <c r="T34" s="256"/>
      <c r="U34" s="256"/>
      <c r="V34" s="256"/>
      <c r="W34" s="256"/>
      <c r="X34" s="256"/>
      <c r="Y34" s="256"/>
      <c r="Z34" s="256"/>
      <c r="AA34" s="256"/>
      <c r="AB34" s="257"/>
    </row>
    <row r="35" spans="1:28" x14ac:dyDescent="0.35">
      <c r="A35" s="51">
        <f t="shared" si="1"/>
        <v>16</v>
      </c>
      <c r="B35" s="241"/>
      <c r="C35" s="296"/>
      <c r="D35" s="242"/>
      <c r="E35" s="117"/>
      <c r="F35" s="146" t="s">
        <v>929</v>
      </c>
      <c r="G35" s="150">
        <v>8028</v>
      </c>
      <c r="H35" s="147" t="s">
        <v>964</v>
      </c>
      <c r="I35" s="141" t="s">
        <v>156</v>
      </c>
      <c r="J35" s="118"/>
      <c r="K35" s="127">
        <f>IFERROR(INDEX('Appendix A'!$C$6:$C$44,MATCH('Section 4. Goods and Services 1'!I35,'Appendix A'!$B$6:$B$44,0)),0)</f>
        <v>0.05</v>
      </c>
      <c r="L35" s="13">
        <f>IF(D35="Foreign Supplier",0,IF(Purpose=Target,IF(#REF!&lt;&gt;"",#REF!,IF(J35&lt;&gt;"",J35,K35)),IF(J35&lt;&gt;"",J35,K35)))</f>
        <v>0.05</v>
      </c>
      <c r="M35" s="157">
        <v>48000</v>
      </c>
      <c r="N35" s="53">
        <f t="shared" si="0"/>
        <v>2400</v>
      </c>
      <c r="P35" s="255"/>
      <c r="Q35" s="256"/>
      <c r="R35" s="256"/>
      <c r="S35" s="256"/>
      <c r="T35" s="256"/>
      <c r="U35" s="256"/>
      <c r="V35" s="256"/>
      <c r="W35" s="256"/>
      <c r="X35" s="256"/>
      <c r="Y35" s="256"/>
      <c r="Z35" s="256"/>
      <c r="AA35" s="256"/>
      <c r="AB35" s="257"/>
    </row>
    <row r="36" spans="1:28" x14ac:dyDescent="0.35">
      <c r="A36" s="51">
        <f t="shared" si="1"/>
        <v>17</v>
      </c>
      <c r="B36" s="241"/>
      <c r="C36" s="296"/>
      <c r="D36" s="242"/>
      <c r="E36" s="117"/>
      <c r="F36" s="146" t="s">
        <v>929</v>
      </c>
      <c r="G36" s="150">
        <v>15029</v>
      </c>
      <c r="H36" s="147" t="s">
        <v>965</v>
      </c>
      <c r="I36" s="141" t="s">
        <v>144</v>
      </c>
      <c r="J36" s="118"/>
      <c r="K36" s="127">
        <f>IFERROR(INDEX('Appendix A'!$C$6:$C$44,MATCH('Section 4. Goods and Services 1'!I36,'Appendix A'!$B$6:$B$44,0)),0)</f>
        <v>0.35</v>
      </c>
      <c r="L36" s="13">
        <f>IF(D36="Foreign Supplier",0,IF(Purpose=Target,IF(#REF!&lt;&gt;"",#REF!,IF(J36&lt;&gt;"",J36,K36)),IF(J36&lt;&gt;"",J36,K36)))</f>
        <v>0.35</v>
      </c>
      <c r="M36" s="157">
        <v>345300</v>
      </c>
      <c r="N36" s="53">
        <f t="shared" si="0"/>
        <v>120854.99999999999</v>
      </c>
      <c r="P36" s="255"/>
      <c r="Q36" s="256"/>
      <c r="R36" s="256"/>
      <c r="S36" s="256"/>
      <c r="T36" s="256"/>
      <c r="U36" s="256"/>
      <c r="V36" s="256"/>
      <c r="W36" s="256"/>
      <c r="X36" s="256"/>
      <c r="Y36" s="256"/>
      <c r="Z36" s="256"/>
      <c r="AA36" s="256"/>
      <c r="AB36" s="257"/>
    </row>
    <row r="37" spans="1:28" x14ac:dyDescent="0.35">
      <c r="A37" s="51">
        <f t="shared" si="1"/>
        <v>18</v>
      </c>
      <c r="B37" s="241"/>
      <c r="C37" s="296"/>
      <c r="D37" s="242"/>
      <c r="E37" s="117"/>
      <c r="F37" s="146" t="s">
        <v>929</v>
      </c>
      <c r="G37" s="150">
        <v>7827</v>
      </c>
      <c r="H37" s="147" t="s">
        <v>966</v>
      </c>
      <c r="I37" s="141" t="s">
        <v>186</v>
      </c>
      <c r="J37" s="118"/>
      <c r="K37" s="127">
        <f>IFERROR(INDEX('Appendix A'!$C$6:$C$44,MATCH('Section 4. Goods and Services 1'!I37,'Appendix A'!$B$6:$B$44,0)),0)</f>
        <v>0.4</v>
      </c>
      <c r="L37" s="13">
        <f>IF(D37="Foreign Supplier",0,IF(Purpose=Target,IF(#REF!&lt;&gt;"",#REF!,IF(J37&lt;&gt;"",J37,K37)),IF(J37&lt;&gt;"",J37,K37)))</f>
        <v>0.4</v>
      </c>
      <c r="M37" s="157">
        <v>448567.05</v>
      </c>
      <c r="N37" s="53">
        <f t="shared" si="0"/>
        <v>179426.82</v>
      </c>
      <c r="P37" s="255"/>
      <c r="Q37" s="256"/>
      <c r="R37" s="256"/>
      <c r="S37" s="256"/>
      <c r="T37" s="256"/>
      <c r="U37" s="256"/>
      <c r="V37" s="256"/>
      <c r="W37" s="256"/>
      <c r="X37" s="256"/>
      <c r="Y37" s="256"/>
      <c r="Z37" s="256"/>
      <c r="AA37" s="256"/>
      <c r="AB37" s="257"/>
    </row>
    <row r="38" spans="1:28" x14ac:dyDescent="0.35">
      <c r="A38" s="51">
        <f t="shared" si="1"/>
        <v>19</v>
      </c>
      <c r="B38" s="241"/>
      <c r="C38" s="296"/>
      <c r="D38" s="242"/>
      <c r="E38" s="117"/>
      <c r="F38" s="144" t="s">
        <v>934</v>
      </c>
      <c r="G38" s="150">
        <v>15030</v>
      </c>
      <c r="H38" s="145" t="s">
        <v>967</v>
      </c>
      <c r="I38" s="141" t="s">
        <v>148</v>
      </c>
      <c r="J38" s="118"/>
      <c r="K38" s="127">
        <f>IFERROR(INDEX('Appendix A'!$C$6:$C$44,MATCH('Section 4. Goods and Services 1'!I38,'Appendix A'!$B$6:$B$44,0)),0)</f>
        <v>0.2</v>
      </c>
      <c r="L38" s="13">
        <f>IF(D38="Foreign Supplier",0,IF(Purpose=Target,IF(#REF!&lt;&gt;"",#REF!,IF(J38&lt;&gt;"",J38,K38)),IF(J38&lt;&gt;"",J38,K38)))</f>
        <v>0.2</v>
      </c>
      <c r="M38" s="158">
        <v>35280</v>
      </c>
      <c r="N38" s="53">
        <f t="shared" si="0"/>
        <v>7056</v>
      </c>
      <c r="P38" s="255"/>
      <c r="Q38" s="256"/>
      <c r="R38" s="256"/>
      <c r="S38" s="256"/>
      <c r="T38" s="256"/>
      <c r="U38" s="256"/>
      <c r="V38" s="256"/>
      <c r="W38" s="256"/>
      <c r="X38" s="256"/>
      <c r="Y38" s="256"/>
      <c r="Z38" s="256"/>
      <c r="AA38" s="256"/>
      <c r="AB38" s="257"/>
    </row>
    <row r="39" spans="1:28" x14ac:dyDescent="0.35">
      <c r="A39" s="51">
        <f t="shared" si="1"/>
        <v>20</v>
      </c>
      <c r="B39" s="241"/>
      <c r="C39" s="296"/>
      <c r="D39" s="242"/>
      <c r="E39" s="117"/>
      <c r="F39" s="144" t="s">
        <v>935</v>
      </c>
      <c r="G39" s="150">
        <v>7363</v>
      </c>
      <c r="H39" s="145" t="s">
        <v>968</v>
      </c>
      <c r="I39" s="141" t="s">
        <v>243</v>
      </c>
      <c r="J39" s="118"/>
      <c r="K39" s="127">
        <f>IFERROR(INDEX('Appendix A'!$C$6:$C$44,MATCH('Section 4. Goods and Services 1'!I39,'Appendix A'!$B$6:$B$44,0)),0)</f>
        <v>0.15</v>
      </c>
      <c r="L39" s="13">
        <f>IF(D39="Foreign Supplier",0,IF(Purpose=Target,IF(#REF!&lt;&gt;"",#REF!,IF(J39&lt;&gt;"",J39,K39)),IF(J39&lt;&gt;"",J39,K39)))</f>
        <v>0.15</v>
      </c>
      <c r="M39" s="158">
        <v>50000</v>
      </c>
      <c r="N39" s="53">
        <f t="shared" si="0"/>
        <v>7500</v>
      </c>
      <c r="P39" s="255"/>
      <c r="Q39" s="256"/>
      <c r="R39" s="256"/>
      <c r="S39" s="256"/>
      <c r="T39" s="256"/>
      <c r="U39" s="256"/>
      <c r="V39" s="256"/>
      <c r="W39" s="256"/>
      <c r="X39" s="256"/>
      <c r="Y39" s="256"/>
      <c r="Z39" s="256"/>
      <c r="AA39" s="256"/>
      <c r="AB39" s="257"/>
    </row>
    <row r="40" spans="1:28" x14ac:dyDescent="0.35">
      <c r="A40" s="51">
        <f t="shared" si="1"/>
        <v>21</v>
      </c>
      <c r="B40" s="241"/>
      <c r="C40" s="296"/>
      <c r="D40" s="242"/>
      <c r="E40" s="117"/>
      <c r="F40" s="144" t="s">
        <v>935</v>
      </c>
      <c r="G40" s="151">
        <v>7367</v>
      </c>
      <c r="H40" s="145" t="s">
        <v>969</v>
      </c>
      <c r="I40" s="141" t="s">
        <v>150</v>
      </c>
      <c r="J40" s="118"/>
      <c r="K40" s="127">
        <f>IFERROR(INDEX('Appendix A'!$C$6:$C$44,MATCH('Section 4. Goods and Services 1'!I40,'Appendix A'!$B$6:$B$44,0)),0)</f>
        <v>0.4</v>
      </c>
      <c r="L40" s="13">
        <f>IF(D40="Foreign Supplier",0,IF(Purpose=Target,IF(#REF!&lt;&gt;"",#REF!,IF(J40&lt;&gt;"",J40,K40)),IF(J40&lt;&gt;"",J40,K40)))</f>
        <v>0.4</v>
      </c>
      <c r="M40" s="148">
        <v>65999.009999999995</v>
      </c>
      <c r="N40" s="53">
        <f t="shared" si="0"/>
        <v>26399.603999999999</v>
      </c>
      <c r="P40" s="255"/>
      <c r="Q40" s="256"/>
      <c r="R40" s="256"/>
      <c r="S40" s="256"/>
      <c r="T40" s="256"/>
      <c r="U40" s="256"/>
      <c r="V40" s="256"/>
      <c r="W40" s="256"/>
      <c r="X40" s="256"/>
      <c r="Y40" s="256"/>
      <c r="Z40" s="256"/>
      <c r="AA40" s="256"/>
      <c r="AB40" s="257"/>
    </row>
    <row r="41" spans="1:28" x14ac:dyDescent="0.35">
      <c r="A41" s="51">
        <f t="shared" si="1"/>
        <v>22</v>
      </c>
      <c r="B41" s="241"/>
      <c r="C41" s="296"/>
      <c r="D41" s="242"/>
      <c r="E41" s="117"/>
      <c r="F41" s="117" t="s">
        <v>935</v>
      </c>
      <c r="G41" s="151">
        <v>6259</v>
      </c>
      <c r="H41" s="145" t="s">
        <v>970</v>
      </c>
      <c r="I41" s="141" t="s">
        <v>186</v>
      </c>
      <c r="J41" s="118"/>
      <c r="K41" s="127">
        <f>IFERROR(INDEX('Appendix A'!$C$6:$C$44,MATCH('Section 4. Goods and Services 1'!I41,'Appendix A'!$B$6:$B$44,0)),0)</f>
        <v>0.4</v>
      </c>
      <c r="L41" s="13">
        <f>IF(D41="Foreign Supplier",0,IF(Purpose=Target,IF(#REF!&lt;&gt;"",#REF!,IF(J41&lt;&gt;"",J41,K41)),IF(J41&lt;&gt;"",J41,K41)))</f>
        <v>0.4</v>
      </c>
      <c r="M41" s="148">
        <v>150000</v>
      </c>
      <c r="N41" s="53">
        <f t="shared" si="0"/>
        <v>60000</v>
      </c>
      <c r="P41" s="255"/>
      <c r="Q41" s="256"/>
      <c r="R41" s="256"/>
      <c r="S41" s="256"/>
      <c r="T41" s="256"/>
      <c r="U41" s="256"/>
      <c r="V41" s="256"/>
      <c r="W41" s="256"/>
      <c r="X41" s="256"/>
      <c r="Y41" s="256"/>
      <c r="Z41" s="256"/>
      <c r="AA41" s="256"/>
      <c r="AB41" s="257"/>
    </row>
    <row r="42" spans="1:28" x14ac:dyDescent="0.35">
      <c r="A42" s="51">
        <f t="shared" si="1"/>
        <v>23</v>
      </c>
      <c r="B42" s="241"/>
      <c r="C42" s="296"/>
      <c r="D42" s="242"/>
      <c r="E42" s="117"/>
      <c r="F42" s="141" t="s">
        <v>936</v>
      </c>
      <c r="G42" s="151">
        <v>7364</v>
      </c>
      <c r="H42" s="145" t="s">
        <v>968</v>
      </c>
      <c r="I42" s="141" t="s">
        <v>243</v>
      </c>
      <c r="J42" s="118"/>
      <c r="K42" s="127">
        <f>IFERROR(INDEX('Appendix A'!$C$6:$C$44,MATCH('Section 4. Goods and Services 1'!I42,'Appendix A'!$B$6:$B$44,0)),0)</f>
        <v>0.15</v>
      </c>
      <c r="L42" s="13">
        <f>IF(D42="Foreign Supplier",0,IF(Purpose=Target,IF(#REF!&lt;&gt;"",#REF!,IF(J42&lt;&gt;"",J42,K42)),IF(J42&lt;&gt;"",J42,K42)))</f>
        <v>0.15</v>
      </c>
      <c r="M42" s="148">
        <v>50000</v>
      </c>
      <c r="N42" s="53">
        <f t="shared" si="0"/>
        <v>7500</v>
      </c>
      <c r="P42" s="255"/>
      <c r="Q42" s="256"/>
      <c r="R42" s="256"/>
      <c r="S42" s="256"/>
      <c r="T42" s="256"/>
      <c r="U42" s="256"/>
      <c r="V42" s="256"/>
      <c r="W42" s="256"/>
      <c r="X42" s="256"/>
      <c r="Y42" s="256"/>
      <c r="Z42" s="256"/>
      <c r="AA42" s="256"/>
      <c r="AB42" s="257"/>
    </row>
    <row r="43" spans="1:28" x14ac:dyDescent="0.35">
      <c r="A43" s="51">
        <f t="shared" si="1"/>
        <v>24</v>
      </c>
      <c r="B43" s="241"/>
      <c r="C43" s="296"/>
      <c r="D43" s="242"/>
      <c r="E43" s="117"/>
      <c r="F43" s="141" t="s">
        <v>936</v>
      </c>
      <c r="G43" s="150">
        <v>7368</v>
      </c>
      <c r="H43" s="145" t="s">
        <v>971</v>
      </c>
      <c r="I43" s="141" t="s">
        <v>150</v>
      </c>
      <c r="J43" s="118"/>
      <c r="K43" s="127">
        <f>IFERROR(INDEX('Appendix A'!$C$6:$C$44,MATCH('Section 4. Goods and Services 1'!I43,'Appendix A'!$B$6:$B$44,0)),0)</f>
        <v>0.4</v>
      </c>
      <c r="L43" s="13">
        <f>IF(D43="Foreign Supplier",0,IF(Purpose=Target,IF(#REF!&lt;&gt;"",#REF!,IF(J43&lt;&gt;"",J43,K43)),IF(J43&lt;&gt;"",J43,K43)))</f>
        <v>0.4</v>
      </c>
      <c r="M43" s="148">
        <v>65999.009999999995</v>
      </c>
      <c r="N43" s="53">
        <f t="shared" si="0"/>
        <v>26399.603999999999</v>
      </c>
      <c r="P43" s="255"/>
      <c r="Q43" s="256"/>
      <c r="R43" s="256"/>
      <c r="S43" s="256"/>
      <c r="T43" s="256"/>
      <c r="U43" s="256"/>
      <c r="V43" s="256"/>
      <c r="W43" s="256"/>
      <c r="X43" s="256"/>
      <c r="Y43" s="256"/>
      <c r="Z43" s="256"/>
      <c r="AA43" s="256"/>
      <c r="AB43" s="257"/>
    </row>
    <row r="44" spans="1:28" x14ac:dyDescent="0.35">
      <c r="A44" s="51">
        <f t="shared" si="1"/>
        <v>25</v>
      </c>
      <c r="B44" s="241"/>
      <c r="C44" s="296"/>
      <c r="D44" s="242"/>
      <c r="E44" s="117"/>
      <c r="F44" s="141" t="s">
        <v>936</v>
      </c>
      <c r="G44" s="150">
        <v>6258</v>
      </c>
      <c r="H44" s="145" t="s">
        <v>972</v>
      </c>
      <c r="I44" s="141" t="s">
        <v>186</v>
      </c>
      <c r="J44" s="118"/>
      <c r="K44" s="127">
        <f>IFERROR(INDEX('Appendix A'!$C$6:$C$44,MATCH('Section 4. Goods and Services 1'!I44,'Appendix A'!$B$6:$B$44,0)),0)</f>
        <v>0.4</v>
      </c>
      <c r="L44" s="13">
        <f>IF(D44="Foreign Supplier",0,IF(Purpose=Target,IF(#REF!&lt;&gt;"",#REF!,IF(J44&lt;&gt;"",J44,K44)),IF(J44&lt;&gt;"",J44,K44)))</f>
        <v>0.4</v>
      </c>
      <c r="M44" s="148">
        <v>150000</v>
      </c>
      <c r="N44" s="53">
        <f t="shared" si="0"/>
        <v>60000</v>
      </c>
      <c r="P44" s="255"/>
      <c r="Q44" s="256"/>
      <c r="R44" s="256"/>
      <c r="S44" s="256"/>
      <c r="T44" s="256"/>
      <c r="U44" s="256"/>
      <c r="V44" s="256"/>
      <c r="W44" s="256"/>
      <c r="X44" s="256"/>
      <c r="Y44" s="256"/>
      <c r="Z44" s="256"/>
      <c r="AA44" s="256"/>
      <c r="AB44" s="257"/>
    </row>
    <row r="45" spans="1:28" x14ac:dyDescent="0.35">
      <c r="A45" s="51">
        <f t="shared" si="1"/>
        <v>26</v>
      </c>
      <c r="B45" s="241"/>
      <c r="C45" s="296"/>
      <c r="D45" s="242"/>
      <c r="E45" s="117"/>
      <c r="F45" s="141" t="s">
        <v>947</v>
      </c>
      <c r="G45" s="150">
        <v>8036</v>
      </c>
      <c r="H45" s="145" t="s">
        <v>973</v>
      </c>
      <c r="I45" s="141" t="s">
        <v>144</v>
      </c>
      <c r="J45" s="118"/>
      <c r="K45" s="127">
        <f>IFERROR(INDEX('Appendix A'!$C$6:$C$44,MATCH('Section 4. Goods and Services 1'!I45,'Appendix A'!$B$6:$B$44,0)),0)</f>
        <v>0.35</v>
      </c>
      <c r="L45" s="13">
        <f>IF(D45="Foreign Supplier",0,IF(Purpose=Target,IF(#REF!&lt;&gt;"",#REF!,IF(J45&lt;&gt;"",J45,K45)),IF(J45&lt;&gt;"",J45,K45)))</f>
        <v>0.35</v>
      </c>
      <c r="M45" s="148">
        <v>103415</v>
      </c>
      <c r="N45" s="53">
        <f t="shared" si="0"/>
        <v>36195.25</v>
      </c>
      <c r="P45" s="255"/>
      <c r="Q45" s="256"/>
      <c r="R45" s="256"/>
      <c r="S45" s="256"/>
      <c r="T45" s="256"/>
      <c r="U45" s="256"/>
      <c r="V45" s="256"/>
      <c r="W45" s="256"/>
      <c r="X45" s="256"/>
      <c r="Y45" s="256"/>
      <c r="Z45" s="256"/>
      <c r="AA45" s="256"/>
      <c r="AB45" s="257"/>
    </row>
    <row r="46" spans="1:28" x14ac:dyDescent="0.35">
      <c r="A46" s="51">
        <f t="shared" si="1"/>
        <v>27</v>
      </c>
      <c r="B46" s="241"/>
      <c r="C46" s="296"/>
      <c r="D46" s="242"/>
      <c r="E46" s="117"/>
      <c r="F46" s="141" t="s">
        <v>947</v>
      </c>
      <c r="G46" s="150">
        <v>7646</v>
      </c>
      <c r="H46" s="145" t="s">
        <v>974</v>
      </c>
      <c r="I46" s="141" t="s">
        <v>243</v>
      </c>
      <c r="J46" s="118"/>
      <c r="K46" s="127">
        <f>IFERROR(INDEX('Appendix A'!$C$6:$C$44,MATCH('Section 4. Goods and Services 1'!I46,'Appendix A'!$B$6:$B$44,0)),0)</f>
        <v>0.15</v>
      </c>
      <c r="L46" s="13">
        <f>IF(D46="Foreign Supplier",0,IF(Purpose=Target,IF(#REF!&lt;&gt;"",#REF!,IF(J46&lt;&gt;"",J46,K46)),IF(J46&lt;&gt;"",J46,K46)))</f>
        <v>0.15</v>
      </c>
      <c r="M46" s="148">
        <v>280000</v>
      </c>
      <c r="N46" s="53">
        <f t="shared" si="0"/>
        <v>42000</v>
      </c>
      <c r="P46" s="255"/>
      <c r="Q46" s="256"/>
      <c r="R46" s="256"/>
      <c r="S46" s="256"/>
      <c r="T46" s="256"/>
      <c r="U46" s="256"/>
      <c r="V46" s="256"/>
      <c r="W46" s="256"/>
      <c r="X46" s="256"/>
      <c r="Y46" s="256"/>
      <c r="Z46" s="256"/>
      <c r="AA46" s="256"/>
      <c r="AB46" s="257"/>
    </row>
    <row r="47" spans="1:28" x14ac:dyDescent="0.35">
      <c r="A47" s="51">
        <f t="shared" si="1"/>
        <v>28</v>
      </c>
      <c r="B47" s="241"/>
      <c r="C47" s="296"/>
      <c r="D47" s="242"/>
      <c r="E47" s="117"/>
      <c r="F47" s="141" t="s">
        <v>931</v>
      </c>
      <c r="G47" s="150">
        <v>7553</v>
      </c>
      <c r="H47" s="145" t="s">
        <v>975</v>
      </c>
      <c r="I47" s="141" t="s">
        <v>148</v>
      </c>
      <c r="J47" s="118"/>
      <c r="K47" s="127">
        <f>IFERROR(INDEX('Appendix A'!$C$6:$C$44,MATCH('Section 4. Goods and Services 1'!I47,'Appendix A'!$B$6:$B$44,0)),0)</f>
        <v>0.2</v>
      </c>
      <c r="L47" s="13">
        <f>IF(D47="Foreign Supplier",0,IF(Purpose=Target,IF(#REF!&lt;&gt;"",#REF!,IF(J47&lt;&gt;"",J47,K47)),IF(J47&lt;&gt;"",J47,K47)))</f>
        <v>0.2</v>
      </c>
      <c r="M47" s="148">
        <v>151600</v>
      </c>
      <c r="N47" s="53">
        <f t="shared" si="0"/>
        <v>30320</v>
      </c>
      <c r="P47" s="255"/>
      <c r="Q47" s="256"/>
      <c r="R47" s="256"/>
      <c r="S47" s="256"/>
      <c r="T47" s="256"/>
      <c r="U47" s="256"/>
      <c r="V47" s="256"/>
      <c r="W47" s="256"/>
      <c r="X47" s="256"/>
      <c r="Y47" s="256"/>
      <c r="Z47" s="256"/>
      <c r="AA47" s="256"/>
      <c r="AB47" s="257"/>
    </row>
    <row r="48" spans="1:28" x14ac:dyDescent="0.35">
      <c r="A48" s="51">
        <f t="shared" si="1"/>
        <v>29</v>
      </c>
      <c r="B48" s="241"/>
      <c r="C48" s="296"/>
      <c r="D48" s="242"/>
      <c r="E48" s="117"/>
      <c r="F48" s="141" t="s">
        <v>927</v>
      </c>
      <c r="G48" s="150">
        <v>5678</v>
      </c>
      <c r="H48" s="145" t="s">
        <v>976</v>
      </c>
      <c r="I48" s="141" t="s">
        <v>144</v>
      </c>
      <c r="J48" s="118"/>
      <c r="K48" s="127">
        <f>IFERROR(INDEX('Appendix A'!$C$6:$C$44,MATCH('Section 4. Goods and Services 1'!I48,'Appendix A'!$B$6:$B$44,0)),0)</f>
        <v>0.35</v>
      </c>
      <c r="L48" s="13">
        <f>IF(D48="Foreign Supplier",0,IF(Purpose=Target,IF(#REF!&lt;&gt;"",#REF!,IF(J48&lt;&gt;"",J48,K48)),IF(J48&lt;&gt;"",J48,K48)))</f>
        <v>0.35</v>
      </c>
      <c r="M48" s="148">
        <v>27302.47</v>
      </c>
      <c r="N48" s="53">
        <f t="shared" si="0"/>
        <v>9555.8644999999997</v>
      </c>
      <c r="P48" s="255"/>
      <c r="Q48" s="256"/>
      <c r="R48" s="256"/>
      <c r="S48" s="256"/>
      <c r="T48" s="256"/>
      <c r="U48" s="256"/>
      <c r="V48" s="256"/>
      <c r="W48" s="256"/>
      <c r="X48" s="256"/>
      <c r="Y48" s="256"/>
      <c r="Z48" s="256"/>
      <c r="AA48" s="256"/>
      <c r="AB48" s="257"/>
    </row>
    <row r="49" spans="1:28" x14ac:dyDescent="0.35">
      <c r="A49" s="51">
        <f t="shared" si="1"/>
        <v>30</v>
      </c>
      <c r="B49" s="241"/>
      <c r="C49" s="296"/>
      <c r="D49" s="242"/>
      <c r="E49" s="117"/>
      <c r="F49" s="141" t="s">
        <v>927</v>
      </c>
      <c r="G49" s="150">
        <v>7962</v>
      </c>
      <c r="H49" s="145" t="s">
        <v>977</v>
      </c>
      <c r="I49" s="141" t="s">
        <v>186</v>
      </c>
      <c r="J49" s="118"/>
      <c r="K49" s="127">
        <f>IFERROR(INDEX('Appendix A'!$C$6:$C$44,MATCH('Section 4. Goods and Services 1'!I49,'Appendix A'!$B$6:$B$44,0)),0)</f>
        <v>0.4</v>
      </c>
      <c r="L49" s="13">
        <f>IF(D49="Foreign Supplier",0,IF(Purpose=Target,IF(#REF!&lt;&gt;"",#REF!,IF(J49&lt;&gt;"",J49,K49)),IF(J49&lt;&gt;"",J49,K49)))</f>
        <v>0.4</v>
      </c>
      <c r="M49" s="148">
        <v>24579.54</v>
      </c>
      <c r="N49" s="53">
        <f t="shared" si="0"/>
        <v>9831.8160000000007</v>
      </c>
      <c r="P49" s="255"/>
      <c r="Q49" s="256"/>
      <c r="R49" s="256"/>
      <c r="S49" s="256"/>
      <c r="T49" s="256"/>
      <c r="U49" s="256"/>
      <c r="V49" s="256"/>
      <c r="W49" s="256"/>
      <c r="X49" s="256"/>
      <c r="Y49" s="256"/>
      <c r="Z49" s="256"/>
      <c r="AA49" s="256"/>
      <c r="AB49" s="257"/>
    </row>
    <row r="50" spans="1:28" x14ac:dyDescent="0.35">
      <c r="A50" s="51">
        <f t="shared" si="1"/>
        <v>31</v>
      </c>
      <c r="B50" s="241"/>
      <c r="C50" s="296"/>
      <c r="D50" s="242"/>
      <c r="E50" s="117"/>
      <c r="F50" s="141" t="s">
        <v>927</v>
      </c>
      <c r="G50" s="150">
        <v>7347</v>
      </c>
      <c r="H50" s="145" t="s">
        <v>978</v>
      </c>
      <c r="I50" s="141" t="s">
        <v>156</v>
      </c>
      <c r="J50" s="118"/>
      <c r="K50" s="127">
        <f>IFERROR(INDEX('Appendix A'!$C$6:$C$44,MATCH('Section 4. Goods and Services 1'!I50,'Appendix A'!$B$6:$B$44,0)),0)</f>
        <v>0.05</v>
      </c>
      <c r="L50" s="13">
        <f>IF(D50="Foreign Supplier",0,IF(Purpose=Target,IF(#REF!&lt;&gt;"",#REF!,IF(J50&lt;&gt;"",J50,K50)),IF(J50&lt;&gt;"",J50,K50)))</f>
        <v>0.05</v>
      </c>
      <c r="M50" s="148">
        <v>68054</v>
      </c>
      <c r="N50" s="53">
        <f t="shared" si="0"/>
        <v>3402.7000000000003</v>
      </c>
      <c r="P50" s="255"/>
      <c r="Q50" s="256"/>
      <c r="R50" s="256"/>
      <c r="S50" s="256"/>
      <c r="T50" s="256"/>
      <c r="U50" s="256"/>
      <c r="V50" s="256"/>
      <c r="W50" s="256"/>
      <c r="X50" s="256"/>
      <c r="Y50" s="256"/>
      <c r="Z50" s="256"/>
      <c r="AA50" s="256"/>
      <c r="AB50" s="257"/>
    </row>
    <row r="51" spans="1:28" x14ac:dyDescent="0.35">
      <c r="A51" s="51">
        <f t="shared" si="1"/>
        <v>32</v>
      </c>
      <c r="B51" s="241"/>
      <c r="C51" s="296"/>
      <c r="D51" s="242"/>
      <c r="E51" s="117"/>
      <c r="F51" s="141" t="s">
        <v>918</v>
      </c>
      <c r="G51" s="150">
        <v>6039</v>
      </c>
      <c r="H51" s="147" t="s">
        <v>979</v>
      </c>
      <c r="I51" s="141" t="s">
        <v>154</v>
      </c>
      <c r="J51" s="118"/>
      <c r="K51" s="127">
        <f>IFERROR(INDEX('Appendix A'!$C$6:$C$44,MATCH('Section 4. Goods and Services 1'!I51,'Appendix A'!$B$6:$B$44,0)),0)</f>
        <v>0.22</v>
      </c>
      <c r="L51" s="13">
        <f>IF(D51="Foreign Supplier",0,IF(Purpose=Target,IF(#REF!&lt;&gt;"",#REF!,IF(J51&lt;&gt;"",J51,K51)),IF(J51&lt;&gt;"",J51,K51)))</f>
        <v>0.22</v>
      </c>
      <c r="M51" s="149">
        <v>10595.2</v>
      </c>
      <c r="N51" s="53">
        <f t="shared" si="0"/>
        <v>2330.944</v>
      </c>
      <c r="P51" s="255"/>
      <c r="Q51" s="256"/>
      <c r="R51" s="256"/>
      <c r="S51" s="256"/>
      <c r="T51" s="256"/>
      <c r="U51" s="256"/>
      <c r="V51" s="256"/>
      <c r="W51" s="256"/>
      <c r="X51" s="256"/>
      <c r="Y51" s="256"/>
      <c r="Z51" s="256"/>
      <c r="AA51" s="256"/>
      <c r="AB51" s="257"/>
    </row>
    <row r="52" spans="1:28" x14ac:dyDescent="0.35">
      <c r="A52" s="51">
        <f t="shared" si="1"/>
        <v>33</v>
      </c>
      <c r="B52" s="241"/>
      <c r="C52" s="296"/>
      <c r="D52" s="242"/>
      <c r="E52" s="117"/>
      <c r="F52" s="141" t="s">
        <v>922</v>
      </c>
      <c r="G52" s="150">
        <v>7342</v>
      </c>
      <c r="H52" s="147" t="s">
        <v>980</v>
      </c>
      <c r="I52" s="141" t="s">
        <v>156</v>
      </c>
      <c r="J52" s="118"/>
      <c r="K52" s="127">
        <f>IFERROR(INDEX('Appendix A'!$C$6:$C$44,MATCH('Section 4. Goods and Services 1'!I52,'Appendix A'!$B$6:$B$44,0)),0)</f>
        <v>0.05</v>
      </c>
      <c r="L52" s="13">
        <f>IF(D52="Foreign Supplier",0,IF(Purpose=Target,IF(#REF!&lt;&gt;"",#REF!,IF(J52&lt;&gt;"",J52,K52)),IF(J52&lt;&gt;"",J52,K52)))</f>
        <v>0.05</v>
      </c>
      <c r="M52" s="149">
        <v>72407</v>
      </c>
      <c r="N52" s="53">
        <f t="shared" si="0"/>
        <v>3620.3500000000004</v>
      </c>
      <c r="P52" s="255"/>
      <c r="Q52" s="256"/>
      <c r="R52" s="256"/>
      <c r="S52" s="256"/>
      <c r="T52" s="256"/>
      <c r="U52" s="256"/>
      <c r="V52" s="256"/>
      <c r="W52" s="256"/>
      <c r="X52" s="256"/>
      <c r="Y52" s="256"/>
      <c r="Z52" s="256"/>
      <c r="AA52" s="256"/>
      <c r="AB52" s="257"/>
    </row>
    <row r="53" spans="1:28" x14ac:dyDescent="0.35">
      <c r="A53" s="51">
        <f t="shared" si="1"/>
        <v>34</v>
      </c>
      <c r="B53" s="241"/>
      <c r="C53" s="296"/>
      <c r="D53" s="242"/>
      <c r="E53" s="117"/>
      <c r="F53" s="117" t="s">
        <v>922</v>
      </c>
      <c r="G53" s="150">
        <v>7395</v>
      </c>
      <c r="H53" s="147" t="s">
        <v>981</v>
      </c>
      <c r="I53" s="141" t="s">
        <v>150</v>
      </c>
      <c r="J53" s="118"/>
      <c r="K53" s="127">
        <f>IFERROR(INDEX('Appendix A'!$C$6:$C$44,MATCH('Section 4. Goods and Services 1'!I53,'Appendix A'!$B$6:$B$44,0)),0)</f>
        <v>0.4</v>
      </c>
      <c r="L53" s="13">
        <f>IF(D53="Foreign Supplier",0,IF(Purpose=Target,IF(#REF!&lt;&gt;"",#REF!,IF(J53&lt;&gt;"",J53,K53)),IF(J53&lt;&gt;"",J53,K53)))</f>
        <v>0.4</v>
      </c>
      <c r="M53" s="149">
        <v>89217</v>
      </c>
      <c r="N53" s="53">
        <f t="shared" si="0"/>
        <v>35686.800000000003</v>
      </c>
      <c r="P53" s="255"/>
      <c r="Q53" s="256"/>
      <c r="R53" s="256"/>
      <c r="S53" s="256"/>
      <c r="T53" s="256"/>
      <c r="U53" s="256"/>
      <c r="V53" s="256"/>
      <c r="W53" s="256"/>
      <c r="X53" s="256"/>
      <c r="Y53" s="256"/>
      <c r="Z53" s="256"/>
      <c r="AA53" s="256"/>
      <c r="AB53" s="257"/>
    </row>
    <row r="54" spans="1:28" x14ac:dyDescent="0.35">
      <c r="A54" s="51">
        <f t="shared" si="1"/>
        <v>35</v>
      </c>
      <c r="B54" s="241"/>
      <c r="C54" s="296"/>
      <c r="D54" s="242"/>
      <c r="E54" s="117"/>
      <c r="F54" s="117" t="s">
        <v>919</v>
      </c>
      <c r="G54" s="150">
        <v>7345</v>
      </c>
      <c r="H54" s="147" t="s">
        <v>982</v>
      </c>
      <c r="I54" s="141" t="s">
        <v>156</v>
      </c>
      <c r="J54" s="118"/>
      <c r="K54" s="127">
        <f>IFERROR(INDEX('Appendix A'!$C$6:$C$44,MATCH('Section 4. Goods and Services 1'!I54,'Appendix A'!$B$6:$B$44,0)),0)</f>
        <v>0.05</v>
      </c>
      <c r="L54" s="13">
        <f>IF(D54="Foreign Supplier",0,IF(Purpose=Target,IF(#REF!&lt;&gt;"",#REF!,IF(J54&lt;&gt;"",J54,K54)),IF(J54&lt;&gt;"",J54,K54)))</f>
        <v>0.05</v>
      </c>
      <c r="M54" s="149">
        <v>72407</v>
      </c>
      <c r="N54" s="53">
        <f t="shared" si="0"/>
        <v>3620.3500000000004</v>
      </c>
      <c r="P54" s="255"/>
      <c r="Q54" s="256"/>
      <c r="R54" s="256"/>
      <c r="S54" s="256"/>
      <c r="T54" s="256"/>
      <c r="U54" s="256"/>
      <c r="V54" s="256"/>
      <c r="W54" s="256"/>
      <c r="X54" s="256"/>
      <c r="Y54" s="256"/>
      <c r="Z54" s="256"/>
      <c r="AA54" s="256"/>
      <c r="AB54" s="257"/>
    </row>
    <row r="55" spans="1:28" x14ac:dyDescent="0.35">
      <c r="A55" s="51">
        <f t="shared" si="1"/>
        <v>36</v>
      </c>
      <c r="B55" s="241"/>
      <c r="C55" s="296"/>
      <c r="D55" s="242"/>
      <c r="E55" s="117"/>
      <c r="F55" s="117" t="s">
        <v>911</v>
      </c>
      <c r="G55" s="151">
        <v>6446</v>
      </c>
      <c r="H55" s="147" t="s">
        <v>983</v>
      </c>
      <c r="I55" s="141" t="s">
        <v>167</v>
      </c>
      <c r="J55" s="118"/>
      <c r="K55" s="127">
        <f>IFERROR(INDEX('Appendix A'!$C$6:$C$44,MATCH('Section 4. Goods and Services 1'!I55,'Appendix A'!$B$6:$B$44,0)),0)</f>
        <v>0.3</v>
      </c>
      <c r="L55" s="13">
        <f>IF(D55="Foreign Supplier",0,IF(Purpose=Target,IF(#REF!&lt;&gt;"",#REF!,IF(J55&lt;&gt;"",J55,K55)),IF(J55&lt;&gt;"",J55,K55)))</f>
        <v>0.3</v>
      </c>
      <c r="M55" s="149">
        <v>1855063</v>
      </c>
      <c r="N55" s="53">
        <f t="shared" si="0"/>
        <v>556518.9</v>
      </c>
      <c r="P55" s="255"/>
      <c r="Q55" s="256"/>
      <c r="R55" s="256"/>
      <c r="S55" s="256"/>
      <c r="T55" s="256"/>
      <c r="U55" s="256"/>
      <c r="V55" s="256"/>
      <c r="W55" s="256"/>
      <c r="X55" s="256"/>
      <c r="Y55" s="256"/>
      <c r="Z55" s="256"/>
      <c r="AA55" s="256"/>
      <c r="AB55" s="257"/>
    </row>
    <row r="56" spans="1:28" x14ac:dyDescent="0.35">
      <c r="A56" s="51">
        <f t="shared" si="1"/>
        <v>37</v>
      </c>
      <c r="B56" s="241"/>
      <c r="C56" s="296"/>
      <c r="D56" s="242"/>
      <c r="E56" s="117"/>
      <c r="F56" s="117" t="s">
        <v>911</v>
      </c>
      <c r="G56" s="151">
        <v>7336</v>
      </c>
      <c r="H56" s="147" t="s">
        <v>980</v>
      </c>
      <c r="I56" s="141" t="s">
        <v>156</v>
      </c>
      <c r="J56" s="118"/>
      <c r="K56" s="127">
        <f>IFERROR(INDEX('Appendix A'!$C$6:$C$44,MATCH('Section 4. Goods and Services 1'!I56,'Appendix A'!$B$6:$B$44,0)),0)</f>
        <v>0.05</v>
      </c>
      <c r="L56" s="13">
        <f>IF(D56="Foreign Supplier",0,IF(Purpose=Target,IF(#REF!&lt;&gt;"",#REF!,IF(J56&lt;&gt;"",J56,K56)),IF(J56&lt;&gt;"",J56,K56)))</f>
        <v>0.05</v>
      </c>
      <c r="M56" s="149">
        <v>72407</v>
      </c>
      <c r="N56" s="53">
        <f t="shared" si="0"/>
        <v>3620.3500000000004</v>
      </c>
      <c r="P56" s="255"/>
      <c r="Q56" s="256"/>
      <c r="R56" s="256"/>
      <c r="S56" s="256"/>
      <c r="T56" s="256"/>
      <c r="U56" s="256"/>
      <c r="V56" s="256"/>
      <c r="W56" s="256"/>
      <c r="X56" s="256"/>
      <c r="Y56" s="256"/>
      <c r="Z56" s="256"/>
      <c r="AA56" s="256"/>
      <c r="AB56" s="257"/>
    </row>
    <row r="57" spans="1:28" x14ac:dyDescent="0.35">
      <c r="A57" s="51">
        <f t="shared" si="1"/>
        <v>38</v>
      </c>
      <c r="B57" s="241"/>
      <c r="C57" s="296"/>
      <c r="D57" s="242"/>
      <c r="E57" s="117"/>
      <c r="F57" s="144" t="s">
        <v>911</v>
      </c>
      <c r="G57" s="150">
        <v>15036</v>
      </c>
      <c r="H57" s="147" t="s">
        <v>984</v>
      </c>
      <c r="I57" s="141" t="s">
        <v>150</v>
      </c>
      <c r="J57" s="118"/>
      <c r="K57" s="127">
        <f>IFERROR(INDEX('Appendix A'!$C$6:$C$44,MATCH('Section 4. Goods and Services 1'!I57,'Appendix A'!$B$6:$B$44,0)),0)</f>
        <v>0.4</v>
      </c>
      <c r="L57" s="13">
        <f>IF(D57="Foreign Supplier",0,IF(Purpose=Target,IF(#REF!&lt;&gt;"",#REF!,IF(J57&lt;&gt;"",J57,K57)),IF(J57&lt;&gt;"",J57,K57)))</f>
        <v>0.4</v>
      </c>
      <c r="M57" s="149">
        <v>78500</v>
      </c>
      <c r="N57" s="53">
        <f t="shared" si="0"/>
        <v>31400</v>
      </c>
      <c r="P57" s="255"/>
      <c r="Q57" s="256"/>
      <c r="R57" s="256"/>
      <c r="S57" s="256"/>
      <c r="T57" s="256"/>
      <c r="U57" s="256"/>
      <c r="V57" s="256"/>
      <c r="W57" s="256"/>
      <c r="X57" s="256"/>
      <c r="Y57" s="256"/>
      <c r="Z57" s="256"/>
      <c r="AA57" s="256"/>
      <c r="AB57" s="257"/>
    </row>
    <row r="58" spans="1:28" x14ac:dyDescent="0.35">
      <c r="A58" s="51">
        <f t="shared" si="1"/>
        <v>39</v>
      </c>
      <c r="B58" s="241"/>
      <c r="C58" s="296"/>
      <c r="D58" s="242"/>
      <c r="E58" s="117"/>
      <c r="F58" s="146" t="s">
        <v>948</v>
      </c>
      <c r="G58" s="150">
        <v>7340</v>
      </c>
      <c r="H58" s="147" t="s">
        <v>982</v>
      </c>
      <c r="I58" s="141" t="s">
        <v>156</v>
      </c>
      <c r="J58" s="118"/>
      <c r="K58" s="127">
        <f>IFERROR(INDEX('Appendix A'!$C$6:$C$44,MATCH('Section 4. Goods and Services 1'!I58,'Appendix A'!$B$6:$B$44,0)),0)</f>
        <v>0.05</v>
      </c>
      <c r="L58" s="13">
        <f>IF(D58="Foreign Supplier",0,IF(Purpose=Target,IF(#REF!&lt;&gt;"",#REF!,IF(J58&lt;&gt;"",J58,K58)),IF(J58&lt;&gt;"",J58,K58)))</f>
        <v>0.05</v>
      </c>
      <c r="M58" s="149">
        <v>72407</v>
      </c>
      <c r="N58" s="53">
        <f t="shared" si="0"/>
        <v>3620.3500000000004</v>
      </c>
      <c r="P58" s="255"/>
      <c r="Q58" s="256"/>
      <c r="R58" s="256"/>
      <c r="S58" s="256"/>
      <c r="T58" s="256"/>
      <c r="U58" s="256"/>
      <c r="V58" s="256"/>
      <c r="W58" s="256"/>
      <c r="X58" s="256"/>
      <c r="Y58" s="256"/>
      <c r="Z58" s="256"/>
      <c r="AA58" s="256"/>
      <c r="AB58" s="257"/>
    </row>
    <row r="59" spans="1:28" x14ac:dyDescent="0.35">
      <c r="A59" s="51">
        <f t="shared" si="1"/>
        <v>40</v>
      </c>
      <c r="B59" s="241"/>
      <c r="C59" s="296"/>
      <c r="D59" s="242"/>
      <c r="E59" s="117"/>
      <c r="F59" s="117" t="s">
        <v>948</v>
      </c>
      <c r="G59" s="150">
        <v>6043</v>
      </c>
      <c r="H59" s="147" t="s">
        <v>985</v>
      </c>
      <c r="I59" s="141" t="s">
        <v>154</v>
      </c>
      <c r="J59" s="118"/>
      <c r="K59" s="127">
        <f>IFERROR(INDEX('Appendix A'!$C$6:$C$44,MATCH('Section 4. Goods and Services 1'!I59,'Appendix A'!$B$6:$B$44,0)),0)</f>
        <v>0.22</v>
      </c>
      <c r="L59" s="13">
        <f>IF(D59="Foreign Supplier",0,IF(Purpose=Target,IF(#REF!&lt;&gt;"",#REF!,IF(J59&lt;&gt;"",J59,K59)),IF(J59&lt;&gt;"",J59,K59)))</f>
        <v>0.22</v>
      </c>
      <c r="M59" s="149">
        <v>13904.2</v>
      </c>
      <c r="N59" s="53">
        <f t="shared" si="0"/>
        <v>3058.924</v>
      </c>
      <c r="P59" s="255"/>
      <c r="Q59" s="256"/>
      <c r="R59" s="256"/>
      <c r="S59" s="256"/>
      <c r="T59" s="256"/>
      <c r="U59" s="256"/>
      <c r="V59" s="256"/>
      <c r="W59" s="256"/>
      <c r="X59" s="256"/>
      <c r="Y59" s="256"/>
      <c r="Z59" s="256"/>
      <c r="AA59" s="256"/>
      <c r="AB59" s="257"/>
    </row>
    <row r="60" spans="1:28" ht="29" x14ac:dyDescent="0.35">
      <c r="A60" s="51">
        <f t="shared" si="1"/>
        <v>41</v>
      </c>
      <c r="B60" s="241"/>
      <c r="C60" s="296"/>
      <c r="D60" s="242"/>
      <c r="E60" s="117"/>
      <c r="F60" s="152" t="s">
        <v>921</v>
      </c>
      <c r="G60" s="156">
        <v>7339</v>
      </c>
      <c r="H60" s="147" t="s">
        <v>980</v>
      </c>
      <c r="I60" s="141" t="s">
        <v>156</v>
      </c>
      <c r="J60" s="118"/>
      <c r="K60" s="127">
        <f>IFERROR(INDEX('Appendix A'!$C$6:$C$44,MATCH('Section 4. Goods and Services 1'!I60,'Appendix A'!$B$6:$B$44,0)),0)</f>
        <v>0.05</v>
      </c>
      <c r="L60" s="13">
        <f>IF(D60="Foreign Supplier",0,IF(Purpose=Target,IF(#REF!&lt;&gt;"",#REF!,IF(J60&lt;&gt;"",J60,K60)),IF(J60&lt;&gt;"",J60,K60)))</f>
        <v>0.05</v>
      </c>
      <c r="M60" s="149">
        <v>72407</v>
      </c>
      <c r="N60" s="53">
        <f t="shared" si="0"/>
        <v>3620.3500000000004</v>
      </c>
      <c r="P60" s="255"/>
      <c r="Q60" s="256"/>
      <c r="R60" s="256"/>
      <c r="S60" s="256"/>
      <c r="T60" s="256"/>
      <c r="U60" s="256"/>
      <c r="V60" s="256"/>
      <c r="W60" s="256"/>
      <c r="X60" s="256"/>
      <c r="Y60" s="256"/>
      <c r="Z60" s="256"/>
      <c r="AA60" s="256"/>
      <c r="AB60" s="257"/>
    </row>
    <row r="61" spans="1:28" x14ac:dyDescent="0.35">
      <c r="A61" s="51">
        <f t="shared" si="1"/>
        <v>42</v>
      </c>
      <c r="B61" s="241"/>
      <c r="C61" s="296"/>
      <c r="D61" s="242"/>
      <c r="E61" s="117"/>
      <c r="F61" s="117" t="s">
        <v>912</v>
      </c>
      <c r="G61" s="156">
        <v>8038</v>
      </c>
      <c r="H61" s="147" t="s">
        <v>986</v>
      </c>
      <c r="I61" s="141" t="s">
        <v>144</v>
      </c>
      <c r="J61" s="118"/>
      <c r="K61" s="127">
        <f>IFERROR(INDEX('Appendix A'!$C$6:$C$44,MATCH('Section 4. Goods and Services 1'!I61,'Appendix A'!$B$6:$B$44,0)),0)</f>
        <v>0.35</v>
      </c>
      <c r="L61" s="13">
        <f>IF(D61="Foreign Supplier",0,IF(Purpose=Target,IF(#REF!&lt;&gt;"",#REF!,IF(J61&lt;&gt;"",J61,K61)),IF(J61&lt;&gt;"",J61,K61)))</f>
        <v>0.35</v>
      </c>
      <c r="M61" s="149">
        <v>249589.92</v>
      </c>
      <c r="N61" s="53">
        <f t="shared" si="0"/>
        <v>87356.471999999994</v>
      </c>
      <c r="P61" s="255"/>
      <c r="Q61" s="256"/>
      <c r="R61" s="256"/>
      <c r="S61" s="256"/>
      <c r="T61" s="256"/>
      <c r="U61" s="256"/>
      <c r="V61" s="256"/>
      <c r="W61" s="256"/>
      <c r="X61" s="256"/>
      <c r="Y61" s="256"/>
      <c r="Z61" s="256"/>
      <c r="AA61" s="256"/>
      <c r="AB61" s="257"/>
    </row>
    <row r="62" spans="1:28" x14ac:dyDescent="0.35">
      <c r="A62" s="51">
        <f t="shared" si="1"/>
        <v>43</v>
      </c>
      <c r="B62" s="241"/>
      <c r="C62" s="296"/>
      <c r="D62" s="242"/>
      <c r="E62" s="117"/>
      <c r="F62" s="117" t="s">
        <v>913</v>
      </c>
      <c r="G62" s="156">
        <v>7965</v>
      </c>
      <c r="H62" s="147" t="s">
        <v>987</v>
      </c>
      <c r="I62" s="141" t="s">
        <v>186</v>
      </c>
      <c r="J62" s="118"/>
      <c r="K62" s="127">
        <f>IFERROR(INDEX('Appendix A'!$C$6:$C$44,MATCH('Section 4. Goods and Services 1'!I62,'Appendix A'!$B$6:$B$44,0)),0)</f>
        <v>0.4</v>
      </c>
      <c r="L62" s="13">
        <f>IF(D62="Foreign Supplier",0,IF(Purpose=Target,IF(#REF!&lt;&gt;"",#REF!,IF(J62&lt;&gt;"",J62,K62)),IF(J62&lt;&gt;"",J62,K62)))</f>
        <v>0.4</v>
      </c>
      <c r="M62" s="149">
        <v>73107.22</v>
      </c>
      <c r="N62" s="53">
        <f t="shared" si="0"/>
        <v>29242.888000000003</v>
      </c>
      <c r="P62" s="255"/>
      <c r="Q62" s="256"/>
      <c r="R62" s="256"/>
      <c r="S62" s="256"/>
      <c r="T62" s="256"/>
      <c r="U62" s="256"/>
      <c r="V62" s="256"/>
      <c r="W62" s="256"/>
      <c r="X62" s="256"/>
      <c r="Y62" s="256"/>
      <c r="Z62" s="256"/>
      <c r="AA62" s="256"/>
      <c r="AB62" s="257"/>
    </row>
    <row r="63" spans="1:28" x14ac:dyDescent="0.35">
      <c r="A63" s="51">
        <f t="shared" si="1"/>
        <v>44</v>
      </c>
      <c r="B63" s="241"/>
      <c r="C63" s="296"/>
      <c r="D63" s="242"/>
      <c r="E63" s="117"/>
      <c r="F63" s="117" t="s">
        <v>913</v>
      </c>
      <c r="G63" s="156">
        <v>8003</v>
      </c>
      <c r="H63" s="147" t="s">
        <v>988</v>
      </c>
      <c r="I63" s="141" t="s">
        <v>156</v>
      </c>
      <c r="J63" s="118"/>
      <c r="K63" s="127">
        <f>IFERROR(INDEX('Appendix A'!$C$6:$C$44,MATCH('Section 4. Goods and Services 1'!I63,'Appendix A'!$B$6:$B$44,0)),0)</f>
        <v>0.05</v>
      </c>
      <c r="L63" s="13">
        <f>IF(D63="Foreign Supplier",0,IF(Purpose=Target,IF(#REF!&lt;&gt;"",#REF!,IF(J63&lt;&gt;"",J63,K63)),IF(J63&lt;&gt;"",J63,K63)))</f>
        <v>0.05</v>
      </c>
      <c r="M63" s="149">
        <v>50715</v>
      </c>
      <c r="N63" s="53">
        <f t="shared" si="0"/>
        <v>2535.75</v>
      </c>
      <c r="P63" s="255"/>
      <c r="Q63" s="256"/>
      <c r="R63" s="256"/>
      <c r="S63" s="256"/>
      <c r="T63" s="256"/>
      <c r="U63" s="256"/>
      <c r="V63" s="256"/>
      <c r="W63" s="256"/>
      <c r="X63" s="256"/>
      <c r="Y63" s="256"/>
      <c r="Z63" s="256"/>
      <c r="AA63" s="256"/>
      <c r="AB63" s="257"/>
    </row>
    <row r="64" spans="1:28" x14ac:dyDescent="0.35">
      <c r="A64" s="51">
        <f t="shared" si="1"/>
        <v>45</v>
      </c>
      <c r="B64" s="241"/>
      <c r="C64" s="296"/>
      <c r="D64" s="242"/>
      <c r="E64" s="117"/>
      <c r="F64" s="117" t="s">
        <v>923</v>
      </c>
      <c r="G64" s="156">
        <v>7351</v>
      </c>
      <c r="H64" s="147" t="s">
        <v>989</v>
      </c>
      <c r="I64" s="141" t="s">
        <v>154</v>
      </c>
      <c r="J64" s="118"/>
      <c r="K64" s="127">
        <f>IFERROR(INDEX('Appendix A'!$C$6:$C$44,MATCH('Section 4. Goods and Services 1'!I64,'Appendix A'!$B$6:$B$44,0)),0)</f>
        <v>0.22</v>
      </c>
      <c r="L64" s="13">
        <f>IF(D64="Foreign Supplier",0,IF(Purpose=Target,IF(#REF!&lt;&gt;"",#REF!,IF(J64&lt;&gt;"",J64,K64)),IF(J64&lt;&gt;"",J64,K64)))</f>
        <v>0.22</v>
      </c>
      <c r="M64" s="212">
        <v>117000</v>
      </c>
      <c r="N64" s="53">
        <f t="shared" si="0"/>
        <v>25740</v>
      </c>
      <c r="P64" s="255"/>
      <c r="Q64" s="256"/>
      <c r="R64" s="256"/>
      <c r="S64" s="256"/>
      <c r="T64" s="256"/>
      <c r="U64" s="256"/>
      <c r="V64" s="256"/>
      <c r="W64" s="256"/>
      <c r="X64" s="256"/>
      <c r="Y64" s="256"/>
      <c r="Z64" s="256"/>
      <c r="AA64" s="256"/>
      <c r="AB64" s="257"/>
    </row>
    <row r="65" spans="1:28" x14ac:dyDescent="0.35">
      <c r="A65" s="51">
        <f t="shared" si="1"/>
        <v>46</v>
      </c>
      <c r="B65" s="241"/>
      <c r="C65" s="296"/>
      <c r="D65" s="242"/>
      <c r="E65" s="117"/>
      <c r="F65" s="117" t="s">
        <v>924</v>
      </c>
      <c r="G65" s="117">
        <v>7605</v>
      </c>
      <c r="H65" s="117" t="s">
        <v>990</v>
      </c>
      <c r="I65" s="141" t="s">
        <v>148</v>
      </c>
      <c r="J65" s="118"/>
      <c r="K65" s="127">
        <f>IFERROR(INDEX('Appendix A'!$C$6:$C$44,MATCH('Section 4. Goods and Services 1'!I65,'Appendix A'!$B$6:$B$44,0)),0)</f>
        <v>0.2</v>
      </c>
      <c r="L65" s="13">
        <f>IF(D65="Foreign Supplier",0,IF(Purpose=Target,IF(#REF!&lt;&gt;"",#REF!,IF(J65&lt;&gt;"",J65,K65)),IF(J65&lt;&gt;"",J65,K65)))</f>
        <v>0.2</v>
      </c>
      <c r="M65" s="212">
        <v>18300</v>
      </c>
      <c r="N65" s="53">
        <f t="shared" si="0"/>
        <v>3660</v>
      </c>
      <c r="P65" s="255"/>
      <c r="Q65" s="256"/>
      <c r="R65" s="256"/>
      <c r="S65" s="256"/>
      <c r="T65" s="256"/>
      <c r="U65" s="256"/>
      <c r="V65" s="256"/>
      <c r="W65" s="256"/>
      <c r="X65" s="256"/>
      <c r="Y65" s="256"/>
      <c r="Z65" s="256"/>
      <c r="AA65" s="256"/>
      <c r="AB65" s="257"/>
    </row>
    <row r="66" spans="1:28" ht="31" x14ac:dyDescent="0.35">
      <c r="A66" s="51">
        <f t="shared" si="1"/>
        <v>47</v>
      </c>
      <c r="B66" s="241"/>
      <c r="C66" s="296"/>
      <c r="D66" s="242"/>
      <c r="E66" s="117"/>
      <c r="F66" s="194" t="s">
        <v>920</v>
      </c>
      <c r="G66" s="156">
        <v>7963</v>
      </c>
      <c r="H66" s="147" t="s">
        <v>991</v>
      </c>
      <c r="I66" s="141" t="s">
        <v>186</v>
      </c>
      <c r="J66" s="118"/>
      <c r="K66" s="127">
        <f>IFERROR(INDEX('Appendix A'!$C$6:$C$44,MATCH('Section 4. Goods and Services 1'!I66,'Appendix A'!$B$6:$B$44,0)),0)</f>
        <v>0.4</v>
      </c>
      <c r="L66" s="13">
        <f>IF(D66="Foreign Supplier",0,IF(Purpose=Target,IF(#REF!&lt;&gt;"",#REF!,IF(J66&lt;&gt;"",J66,K66)),IF(J66&lt;&gt;"",J66,K66)))</f>
        <v>0.4</v>
      </c>
      <c r="M66" s="212">
        <v>15994.26</v>
      </c>
      <c r="N66" s="53">
        <f t="shared" si="0"/>
        <v>6397.7040000000006</v>
      </c>
      <c r="P66" s="255"/>
      <c r="Q66" s="256"/>
      <c r="R66" s="256"/>
      <c r="S66" s="256"/>
      <c r="T66" s="256"/>
      <c r="U66" s="256"/>
      <c r="V66" s="256"/>
      <c r="W66" s="256"/>
      <c r="X66" s="256"/>
      <c r="Y66" s="256"/>
      <c r="Z66" s="256"/>
      <c r="AA66" s="256"/>
      <c r="AB66" s="257"/>
    </row>
    <row r="67" spans="1:28" ht="31" x14ac:dyDescent="0.35">
      <c r="A67" s="51">
        <f t="shared" si="1"/>
        <v>48</v>
      </c>
      <c r="B67" s="241"/>
      <c r="C67" s="296"/>
      <c r="D67" s="242"/>
      <c r="E67" s="117"/>
      <c r="F67" s="194" t="s">
        <v>949</v>
      </c>
      <c r="G67" s="156">
        <v>5638</v>
      </c>
      <c r="H67" s="147" t="s">
        <v>992</v>
      </c>
      <c r="I67" s="141" t="s">
        <v>154</v>
      </c>
      <c r="J67" s="118"/>
      <c r="K67" s="127">
        <f>IFERROR(INDEX('Appendix A'!$C$6:$C$44,MATCH('Section 4. Goods and Services 1'!I67,'Appendix A'!$B$6:$B$44,0)),0)</f>
        <v>0.22</v>
      </c>
      <c r="L67" s="13">
        <f>IF(D67="Foreign Supplier",0,IF(Purpose=Target,IF(#REF!&lt;&gt;"",#REF!,IF(J67&lt;&gt;"",J67,K67)),IF(J67&lt;&gt;"",J67,K67)))</f>
        <v>0.22</v>
      </c>
      <c r="M67" s="212">
        <v>2216303</v>
      </c>
      <c r="N67" s="53">
        <f t="shared" si="0"/>
        <v>487586.66</v>
      </c>
      <c r="P67" s="255"/>
      <c r="Q67" s="256"/>
      <c r="R67" s="256"/>
      <c r="S67" s="256"/>
      <c r="T67" s="256"/>
      <c r="U67" s="256"/>
      <c r="V67" s="256"/>
      <c r="W67" s="256"/>
      <c r="X67" s="256"/>
      <c r="Y67" s="256"/>
      <c r="Z67" s="256"/>
      <c r="AA67" s="256"/>
      <c r="AB67" s="257"/>
    </row>
    <row r="68" spans="1:28" ht="31" x14ac:dyDescent="0.35">
      <c r="A68" s="51">
        <f t="shared" si="1"/>
        <v>49</v>
      </c>
      <c r="B68" s="241"/>
      <c r="C68" s="296"/>
      <c r="D68" s="242"/>
      <c r="E68" s="117"/>
      <c r="F68" s="194" t="s">
        <v>949</v>
      </c>
      <c r="G68" s="156">
        <v>7966</v>
      </c>
      <c r="H68" s="147" t="s">
        <v>993</v>
      </c>
      <c r="I68" s="141" t="s">
        <v>186</v>
      </c>
      <c r="J68" s="118"/>
      <c r="K68" s="127">
        <f>IFERROR(INDEX('Appendix A'!$C$6:$C$44,MATCH('Section 4. Goods and Services 1'!I68,'Appendix A'!$B$6:$B$44,0)),0)</f>
        <v>0.4</v>
      </c>
      <c r="L68" s="13">
        <f>IF(D68="Foreign Supplier",0,IF(Purpose=Target,IF(#REF!&lt;&gt;"",#REF!,IF(J68&lt;&gt;"",J68,K68)),IF(J68&lt;&gt;"",J68,K68)))</f>
        <v>0.4</v>
      </c>
      <c r="M68" s="212">
        <v>2308.4</v>
      </c>
      <c r="N68" s="53">
        <f t="shared" si="0"/>
        <v>923.36000000000013</v>
      </c>
      <c r="P68" s="255"/>
      <c r="Q68" s="256"/>
      <c r="R68" s="256"/>
      <c r="S68" s="256"/>
      <c r="T68" s="256"/>
      <c r="U68" s="256"/>
      <c r="V68" s="256"/>
      <c r="W68" s="256"/>
      <c r="X68" s="256"/>
      <c r="Y68" s="256"/>
      <c r="Z68" s="256"/>
      <c r="AA68" s="256"/>
      <c r="AB68" s="257"/>
    </row>
    <row r="69" spans="1:28" ht="31" x14ac:dyDescent="0.35">
      <c r="A69" s="51">
        <f t="shared" si="1"/>
        <v>50</v>
      </c>
      <c r="B69" s="241"/>
      <c r="C69" s="296"/>
      <c r="D69" s="242"/>
      <c r="E69" s="117"/>
      <c r="F69" s="194" t="s">
        <v>949</v>
      </c>
      <c r="G69" s="117">
        <v>7338</v>
      </c>
      <c r="H69" s="117" t="s">
        <v>994</v>
      </c>
      <c r="I69" s="141" t="s">
        <v>156</v>
      </c>
      <c r="J69" s="118"/>
      <c r="K69" s="127">
        <f>IFERROR(INDEX('Appendix A'!$C$6:$C$44,MATCH('Section 4. Goods and Services 1'!I69,'Appendix A'!$B$6:$B$44,0)),0)</f>
        <v>0.05</v>
      </c>
      <c r="L69" s="13">
        <f>IF(D69="Foreign Supplier",0,IF(Purpose=Target,IF(#REF!&lt;&gt;"",#REF!,IF(J69&lt;&gt;"",J69,K69)),IF(J69&lt;&gt;"",J69,K69)))</f>
        <v>0.05</v>
      </c>
      <c r="M69" s="212">
        <v>72407</v>
      </c>
      <c r="N69" s="53">
        <f t="shared" si="0"/>
        <v>3620.3500000000004</v>
      </c>
      <c r="P69" s="255"/>
      <c r="Q69" s="256"/>
      <c r="R69" s="256"/>
      <c r="S69" s="256"/>
      <c r="T69" s="256"/>
      <c r="U69" s="256"/>
      <c r="V69" s="256"/>
      <c r="W69" s="256"/>
      <c r="X69" s="256"/>
      <c r="Y69" s="256"/>
      <c r="Z69" s="256"/>
      <c r="AA69" s="256"/>
      <c r="AB69" s="257"/>
    </row>
    <row r="70" spans="1:28" x14ac:dyDescent="0.35">
      <c r="A70" s="51"/>
      <c r="B70" s="303" t="s">
        <v>79</v>
      </c>
      <c r="C70" s="304"/>
      <c r="D70" s="305"/>
      <c r="E70" s="54"/>
      <c r="F70" s="54"/>
      <c r="G70" s="54"/>
      <c r="H70" s="54"/>
      <c r="I70" s="54"/>
      <c r="J70" s="54"/>
      <c r="K70" s="54"/>
      <c r="L70" s="17">
        <f>IFERROR(SUMPRODUCT($M$20:$M$69,$L$20:$L$69)/SUM($M$20:$M$69),0)</f>
        <v>0.28074469233730742</v>
      </c>
      <c r="M70" s="79">
        <f>H14-SUM(M20:M69)</f>
        <v>0</v>
      </c>
      <c r="N70" s="79">
        <f t="shared" si="0"/>
        <v>0</v>
      </c>
      <c r="P70" s="255"/>
      <c r="Q70" s="256"/>
      <c r="R70" s="256"/>
      <c r="S70" s="256"/>
      <c r="T70" s="256"/>
      <c r="U70" s="256"/>
      <c r="V70" s="256"/>
      <c r="W70" s="256"/>
      <c r="X70" s="256"/>
      <c r="Y70" s="256"/>
      <c r="Z70" s="256"/>
      <c r="AA70" s="256"/>
      <c r="AB70" s="257"/>
    </row>
    <row r="71" spans="1:28" x14ac:dyDescent="0.35">
      <c r="A71" s="6"/>
      <c r="B71" s="303" t="s">
        <v>78</v>
      </c>
      <c r="C71" s="304"/>
      <c r="D71" s="305"/>
      <c r="E71" s="54"/>
      <c r="F71" s="54"/>
      <c r="G71" s="54"/>
      <c r="H71" s="54"/>
      <c r="I71" s="54"/>
      <c r="J71" s="54"/>
      <c r="K71" s="54"/>
      <c r="L71" s="54"/>
      <c r="M71" s="79">
        <f>SUM(M20:M70)</f>
        <v>10254449.68</v>
      </c>
      <c r="N71" s="79">
        <f>SUM(N20:N70)</f>
        <v>2878882.3205000004</v>
      </c>
      <c r="P71" s="258"/>
      <c r="Q71" s="259"/>
      <c r="R71" s="259"/>
      <c r="S71" s="259"/>
      <c r="T71" s="259"/>
      <c r="U71" s="259"/>
      <c r="V71" s="259"/>
      <c r="W71" s="259"/>
      <c r="X71" s="259"/>
      <c r="Y71" s="259"/>
      <c r="Z71" s="259"/>
      <c r="AA71" s="259"/>
      <c r="AB71" s="260"/>
    </row>
    <row r="72" spans="1:28" x14ac:dyDescent="0.35">
      <c r="B72" s="52"/>
      <c r="C72" s="52"/>
      <c r="D72" s="52"/>
      <c r="E72" s="52"/>
      <c r="F72" s="52"/>
      <c r="G72" s="52"/>
      <c r="H72" s="52"/>
      <c r="I72" s="52"/>
      <c r="J72" s="52"/>
      <c r="K72" s="52"/>
      <c r="L72" s="52"/>
      <c r="M72" s="80"/>
      <c r="N72" s="52"/>
    </row>
    <row r="73" spans="1:28" x14ac:dyDescent="0.35">
      <c r="B73" s="52"/>
      <c r="C73" s="52"/>
      <c r="D73" s="52"/>
      <c r="E73" s="52"/>
      <c r="F73" s="52"/>
      <c r="G73" s="52"/>
      <c r="H73" s="52"/>
      <c r="I73" s="52"/>
      <c r="J73" s="52"/>
      <c r="K73" s="52"/>
      <c r="L73" s="52"/>
      <c r="M73" s="52"/>
      <c r="N73" s="52"/>
    </row>
    <row r="74" spans="1:28" s="137" customFormat="1" x14ac:dyDescent="0.35">
      <c r="B74" s="137" t="s">
        <v>261</v>
      </c>
      <c r="Q74" s="14"/>
      <c r="R74" s="14"/>
    </row>
    <row r="75" spans="1:28" s="137" customFormat="1" x14ac:dyDescent="0.35">
      <c r="B75" s="137" t="s">
        <v>260</v>
      </c>
    </row>
    <row r="76" spans="1:28" s="137" customFormat="1" x14ac:dyDescent="0.35">
      <c r="B76" s="137" t="s">
        <v>264</v>
      </c>
    </row>
    <row r="77" spans="1:28" s="137" customFormat="1" x14ac:dyDescent="0.35">
      <c r="B77" s="137" t="s">
        <v>266</v>
      </c>
    </row>
    <row r="78" spans="1:28" s="137" customFormat="1" x14ac:dyDescent="0.35">
      <c r="B78" s="137" t="s">
        <v>267</v>
      </c>
    </row>
    <row r="79" spans="1:28" s="137" customFormat="1" x14ac:dyDescent="0.35">
      <c r="B79" s="137" t="s">
        <v>268</v>
      </c>
    </row>
    <row r="80" spans="1:28" x14ac:dyDescent="0.35">
      <c r="B80" s="137"/>
    </row>
    <row r="81" spans="2:2" x14ac:dyDescent="0.35">
      <c r="B81" s="137"/>
    </row>
    <row r="82" spans="2:2" x14ac:dyDescent="0.35">
      <c r="B82" s="137"/>
    </row>
    <row r="83" spans="2:2" x14ac:dyDescent="0.35">
      <c r="B83" s="137"/>
    </row>
    <row r="84" spans="2:2" x14ac:dyDescent="0.35">
      <c r="B84" s="137"/>
    </row>
    <row r="85" spans="2:2" x14ac:dyDescent="0.35">
      <c r="B85" s="137"/>
    </row>
    <row r="86" spans="2:2" x14ac:dyDescent="0.35">
      <c r="B86" s="137"/>
    </row>
    <row r="87" spans="2:2" x14ac:dyDescent="0.35">
      <c r="B87" s="137"/>
    </row>
  </sheetData>
  <sheetProtection password="EF0D" sheet="1" objects="1" scenarios="1" insertColumns="0" insertRows="0"/>
  <mergeCells count="64">
    <mergeCell ref="B67:D67"/>
    <mergeCell ref="B68:D68"/>
    <mergeCell ref="B62:D62"/>
    <mergeCell ref="B63:D63"/>
    <mergeCell ref="B64:D64"/>
    <mergeCell ref="B65:D65"/>
    <mergeCell ref="B66:D66"/>
    <mergeCell ref="B61:D61"/>
    <mergeCell ref="B50:D50"/>
    <mergeCell ref="B51:D51"/>
    <mergeCell ref="B52:D52"/>
    <mergeCell ref="B53:D53"/>
    <mergeCell ref="B54:D54"/>
    <mergeCell ref="B55:D55"/>
    <mergeCell ref="B56:D56"/>
    <mergeCell ref="B57:D57"/>
    <mergeCell ref="B58:D58"/>
    <mergeCell ref="B59:D59"/>
    <mergeCell ref="B60:D60"/>
    <mergeCell ref="B49:D49"/>
    <mergeCell ref="B38:D38"/>
    <mergeCell ref="B39:D39"/>
    <mergeCell ref="B40:D40"/>
    <mergeCell ref="B41:D41"/>
    <mergeCell ref="B42:D42"/>
    <mergeCell ref="B43:D43"/>
    <mergeCell ref="B44:D44"/>
    <mergeCell ref="B45:D45"/>
    <mergeCell ref="B46:D46"/>
    <mergeCell ref="B47:D47"/>
    <mergeCell ref="B48:D48"/>
    <mergeCell ref="B37:D37"/>
    <mergeCell ref="B26:D26"/>
    <mergeCell ref="B27:D27"/>
    <mergeCell ref="B28:D28"/>
    <mergeCell ref="B29:D29"/>
    <mergeCell ref="B30:D30"/>
    <mergeCell ref="B31:D31"/>
    <mergeCell ref="B32:D32"/>
    <mergeCell ref="B33:D33"/>
    <mergeCell ref="B34:D34"/>
    <mergeCell ref="B35:D35"/>
    <mergeCell ref="B36:D36"/>
    <mergeCell ref="B9:E9"/>
    <mergeCell ref="B10:E10"/>
    <mergeCell ref="B6:H6"/>
    <mergeCell ref="B7:H7"/>
    <mergeCell ref="B8:E8"/>
    <mergeCell ref="B25:D25"/>
    <mergeCell ref="B13:H13"/>
    <mergeCell ref="P13:AB15"/>
    <mergeCell ref="P19:AB71"/>
    <mergeCell ref="B14:E14"/>
    <mergeCell ref="B15:E15"/>
    <mergeCell ref="B18:N18"/>
    <mergeCell ref="B19:D19"/>
    <mergeCell ref="B70:D70"/>
    <mergeCell ref="B71:D71"/>
    <mergeCell ref="B69:D69"/>
    <mergeCell ref="B20:D20"/>
    <mergeCell ref="B21:D21"/>
    <mergeCell ref="B22:D22"/>
    <mergeCell ref="B23:D23"/>
    <mergeCell ref="B24:D24"/>
  </mergeCells>
  <conditionalFormatting sqref="B5">
    <cfRule type="cellIs" dxfId="11" priority="2" stopIfTrue="1" operator="equal">
      <formula>"Application of Template defined"</formula>
    </cfRule>
    <cfRule type="cellIs" dxfId="10" priority="3" stopIfTrue="1" operator="equal">
      <formula>"WARNING - Application of Template not defined"</formula>
    </cfRule>
  </conditionalFormatting>
  <dataValidations count="1">
    <dataValidation type="decimal" operator="greaterThanOrEqual" allowBlank="1" showInputMessage="1" showErrorMessage="1" sqref="J20:J69 H14 M20:M69" xr:uid="{00000000-0002-0000-0400-000000000000}">
      <formula1>0</formula1>
    </dataValidation>
  </dataValidations>
  <pageMargins left="0.7" right="0.7" top="0.75" bottom="0.75" header="0.3" footer="0.3"/>
  <pageSetup paperSize="9" scale="30" orientation="portrait" r:id="rId1"/>
  <ignoredErrors>
    <ignoredError sqref="N71" evalError="1"/>
    <ignoredError sqref="L22:L69"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'Appendix A'!$B$6:$B$44</xm:f>
          </x14:formula1>
          <xm:sqref>I20:I69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B79"/>
  <sheetViews>
    <sheetView showGridLines="0" view="pageBreakPreview" topLeftCell="E1" zoomScale="70" zoomScaleNormal="85" zoomScaleSheetLayoutView="70" workbookViewId="0">
      <selection activeCell="H59" sqref="H59"/>
    </sheetView>
  </sheetViews>
  <sheetFormatPr defaultColWidth="8.90625" defaultRowHeight="14.5" x14ac:dyDescent="0.35"/>
  <cols>
    <col min="1" max="1" width="4.453125" style="137" customWidth="1"/>
    <col min="2" max="2" width="9.6328125" style="137" customWidth="1"/>
    <col min="3" max="3" width="29.08984375" style="137" customWidth="1"/>
    <col min="4" max="4" width="26.453125" style="137" customWidth="1"/>
    <col min="5" max="7" width="26.6328125" style="137" customWidth="1"/>
    <col min="8" max="8" width="56.453125" style="137" customWidth="1"/>
    <col min="9" max="9" width="48.453125" style="137" customWidth="1"/>
    <col min="10" max="12" width="12" style="137" customWidth="1"/>
    <col min="13" max="13" width="19.08984375" style="137" customWidth="1"/>
    <col min="14" max="14" width="22.08984375" style="137" customWidth="1"/>
    <col min="15" max="15" width="5.453125" style="137" customWidth="1"/>
    <col min="16" max="16" width="15" style="137" customWidth="1"/>
    <col min="17" max="16384" width="8.90625" style="137"/>
  </cols>
  <sheetData>
    <row r="2" spans="2:28" ht="28.5" x14ac:dyDescent="0.65">
      <c r="B2" s="37" t="s">
        <v>37</v>
      </c>
    </row>
    <row r="5" spans="2:28" x14ac:dyDescent="0.35">
      <c r="B5" s="88"/>
    </row>
    <row r="6" spans="2:28" ht="21" customHeight="1" x14ac:dyDescent="0.35">
      <c r="B6" s="271" t="s">
        <v>38</v>
      </c>
      <c r="C6" s="271"/>
      <c r="D6" s="271"/>
      <c r="E6" s="271"/>
      <c r="F6" s="271"/>
      <c r="G6" s="271"/>
      <c r="H6" s="271"/>
      <c r="M6" s="19"/>
      <c r="N6" s="19"/>
      <c r="O6" s="14"/>
      <c r="P6" s="14"/>
      <c r="Q6" s="14"/>
    </row>
    <row r="7" spans="2:28" ht="21" customHeight="1" x14ac:dyDescent="0.35">
      <c r="B7" s="245" t="str">
        <f>'Section 1. General Information'!B7</f>
        <v>Report general information about the application of this Template</v>
      </c>
      <c r="C7" s="245"/>
      <c r="D7" s="245"/>
      <c r="E7" s="245"/>
      <c r="F7" s="245"/>
      <c r="G7" s="245"/>
      <c r="H7" s="245"/>
      <c r="M7" s="19"/>
      <c r="N7" s="19"/>
      <c r="O7" s="14"/>
      <c r="P7" s="14"/>
      <c r="Q7" s="14"/>
    </row>
    <row r="8" spans="2:28" ht="16.25" customHeight="1" x14ac:dyDescent="0.35">
      <c r="B8" s="297" t="str">
        <f>'Section 1. General Information'!$B$8</f>
        <v>Type of Local Content report related to this Template</v>
      </c>
      <c r="C8" s="298"/>
      <c r="D8" s="298"/>
      <c r="E8" s="299"/>
      <c r="F8" s="196"/>
      <c r="G8" s="196"/>
      <c r="H8" s="195" t="str">
        <f>'Section 1. General Information'!$C$8</f>
        <v>Local Content Contract Scorecard</v>
      </c>
      <c r="M8" s="19"/>
      <c r="N8" s="19"/>
      <c r="O8" s="14"/>
      <c r="P8" s="14"/>
      <c r="Q8" s="14"/>
    </row>
    <row r="9" spans="2:28" ht="16.25" customHeight="1" x14ac:dyDescent="0.35">
      <c r="B9" s="297" t="str">
        <f>'Section 1. General Information'!$B$9</f>
        <v>Level of operations reported in this Template</v>
      </c>
      <c r="C9" s="298"/>
      <c r="D9" s="298"/>
      <c r="E9" s="299"/>
      <c r="F9" s="196"/>
      <c r="G9" s="196"/>
      <c r="H9" s="195" t="str">
        <f>'Section 1. General Information'!$C$9</f>
        <v>Contract</v>
      </c>
      <c r="M9" s="19"/>
      <c r="N9" s="19"/>
      <c r="O9" s="14"/>
      <c r="P9" s="14"/>
      <c r="Q9" s="14"/>
    </row>
    <row r="10" spans="2:28" ht="16.25" customHeight="1" x14ac:dyDescent="0.35">
      <c r="B10" s="297" t="str">
        <f>'Section 1. General Information'!$B$10</f>
        <v>Type of Contract related to this Template</v>
      </c>
      <c r="C10" s="298"/>
      <c r="D10" s="298"/>
      <c r="E10" s="299"/>
      <c r="F10" s="196"/>
      <c r="G10" s="196"/>
      <c r="H10" s="195" t="str">
        <f>'Section 1. General Information'!$C$10</f>
        <v>All contracts</v>
      </c>
      <c r="M10" s="19"/>
      <c r="N10" s="19"/>
      <c r="O10" s="14"/>
      <c r="P10" s="14"/>
      <c r="Q10" s="14"/>
    </row>
    <row r="11" spans="2:28" ht="14.4" customHeight="1" x14ac:dyDescent="0.35">
      <c r="B11" s="3"/>
      <c r="C11" s="3"/>
      <c r="D11" s="3"/>
      <c r="E11" s="19"/>
      <c r="F11" s="19"/>
      <c r="G11" s="19"/>
      <c r="H11" s="19"/>
      <c r="N11" s="19"/>
      <c r="O11" s="14"/>
      <c r="P11" s="14"/>
      <c r="Q11" s="14"/>
    </row>
    <row r="12" spans="2:28" ht="21" customHeight="1" x14ac:dyDescent="0.35">
      <c r="B12" s="99" t="s">
        <v>207</v>
      </c>
      <c r="C12" s="99"/>
      <c r="D12" s="99"/>
      <c r="E12" s="102"/>
      <c r="F12" s="102"/>
      <c r="G12" s="102"/>
      <c r="H12" s="99"/>
      <c r="N12" s="19"/>
      <c r="O12" s="14"/>
      <c r="P12" s="25" t="s">
        <v>18</v>
      </c>
    </row>
    <row r="13" spans="2:28" ht="21" customHeight="1" x14ac:dyDescent="0.35">
      <c r="B13" s="244"/>
      <c r="C13" s="244"/>
      <c r="D13" s="244"/>
      <c r="E13" s="244"/>
      <c r="F13" s="244"/>
      <c r="G13" s="244"/>
      <c r="H13" s="244"/>
      <c r="N13" s="19"/>
      <c r="O13" s="14"/>
      <c r="P13" s="252"/>
      <c r="Q13" s="253"/>
      <c r="R13" s="253"/>
      <c r="S13" s="253"/>
      <c r="T13" s="253"/>
      <c r="U13" s="253"/>
      <c r="V13" s="253"/>
      <c r="W13" s="253"/>
      <c r="X13" s="253"/>
      <c r="Y13" s="253"/>
      <c r="Z13" s="253"/>
      <c r="AA13" s="253"/>
      <c r="AB13" s="254"/>
    </row>
    <row r="14" spans="2:28" ht="16.25" customHeight="1" x14ac:dyDescent="0.35">
      <c r="B14" s="297" t="s">
        <v>262</v>
      </c>
      <c r="C14" s="298"/>
      <c r="D14" s="298"/>
      <c r="E14" s="299"/>
      <c r="F14" s="196"/>
      <c r="G14" s="196"/>
      <c r="H14" s="116">
        <f>SUM(M20:M69)</f>
        <v>128708276.97</v>
      </c>
      <c r="N14" s="19"/>
      <c r="O14" s="14"/>
      <c r="P14" s="255"/>
      <c r="Q14" s="256"/>
      <c r="R14" s="256"/>
      <c r="S14" s="256"/>
      <c r="T14" s="256"/>
      <c r="U14" s="256"/>
      <c r="V14" s="256"/>
      <c r="W14" s="256"/>
      <c r="X14" s="256"/>
      <c r="Y14" s="256"/>
      <c r="Z14" s="256"/>
      <c r="AA14" s="256"/>
      <c r="AB14" s="257"/>
    </row>
    <row r="15" spans="2:28" ht="16.25" customHeight="1" x14ac:dyDescent="0.35">
      <c r="B15" s="297" t="s">
        <v>263</v>
      </c>
      <c r="C15" s="298"/>
      <c r="D15" s="298"/>
      <c r="E15" s="299"/>
      <c r="F15" s="196"/>
      <c r="G15" s="196"/>
      <c r="H15" s="55">
        <f>N71</f>
        <v>39183105.067999996</v>
      </c>
      <c r="N15" s="19"/>
      <c r="O15" s="14"/>
      <c r="P15" s="258"/>
      <c r="Q15" s="259"/>
      <c r="R15" s="259"/>
      <c r="S15" s="259"/>
      <c r="T15" s="259"/>
      <c r="U15" s="259"/>
      <c r="V15" s="259"/>
      <c r="W15" s="259"/>
      <c r="X15" s="259"/>
      <c r="Y15" s="259"/>
      <c r="Z15" s="259"/>
      <c r="AA15" s="259"/>
      <c r="AB15" s="260"/>
    </row>
    <row r="16" spans="2:28" ht="14.4" customHeight="1" x14ac:dyDescent="0.35">
      <c r="B16" s="3"/>
      <c r="C16" s="3"/>
      <c r="D16" s="3"/>
      <c r="E16" s="3"/>
      <c r="F16" s="3"/>
      <c r="G16" s="3"/>
      <c r="H16" s="3"/>
      <c r="I16" s="3"/>
      <c r="J16" s="3"/>
      <c r="K16" s="19"/>
      <c r="L16" s="19"/>
      <c r="M16" s="19"/>
      <c r="N16" s="19"/>
      <c r="O16" s="14"/>
    </row>
    <row r="17" spans="1:28" ht="21" customHeight="1" x14ac:dyDescent="0.35">
      <c r="B17" s="99" t="s">
        <v>265</v>
      </c>
      <c r="C17" s="99"/>
      <c r="D17" s="99"/>
      <c r="E17" s="102"/>
      <c r="F17" s="102"/>
      <c r="G17" s="102"/>
      <c r="H17" s="102"/>
      <c r="I17" s="99"/>
      <c r="J17" s="99"/>
      <c r="K17" s="99"/>
      <c r="L17" s="99"/>
      <c r="M17" s="99"/>
      <c r="N17" s="99"/>
    </row>
    <row r="18" spans="1:28" ht="21" customHeight="1" x14ac:dyDescent="0.35">
      <c r="B18" s="245"/>
      <c r="C18" s="245"/>
      <c r="D18" s="245"/>
      <c r="E18" s="245"/>
      <c r="F18" s="245"/>
      <c r="G18" s="245"/>
      <c r="H18" s="245"/>
      <c r="I18" s="245"/>
      <c r="J18" s="245"/>
      <c r="K18" s="245"/>
      <c r="L18" s="245"/>
      <c r="M18" s="245"/>
      <c r="N18" s="245"/>
      <c r="P18" s="25" t="s">
        <v>18</v>
      </c>
    </row>
    <row r="19" spans="1:28" ht="45.75" customHeight="1" x14ac:dyDescent="0.35">
      <c r="B19" s="300" t="s">
        <v>12</v>
      </c>
      <c r="C19" s="301"/>
      <c r="D19" s="302"/>
      <c r="E19" s="45" t="s">
        <v>275</v>
      </c>
      <c r="F19" s="45"/>
      <c r="G19" s="45"/>
      <c r="H19" s="45" t="s">
        <v>105</v>
      </c>
      <c r="I19" s="45" t="s">
        <v>106</v>
      </c>
      <c r="J19" s="45" t="s">
        <v>276</v>
      </c>
      <c r="K19" s="45" t="s">
        <v>277</v>
      </c>
      <c r="L19" s="45" t="s">
        <v>77</v>
      </c>
      <c r="M19" s="45" t="s">
        <v>278</v>
      </c>
      <c r="N19" s="45" t="s">
        <v>49</v>
      </c>
      <c r="P19" s="252"/>
      <c r="Q19" s="253"/>
      <c r="R19" s="253"/>
      <c r="S19" s="253"/>
      <c r="T19" s="253"/>
      <c r="U19" s="253"/>
      <c r="V19" s="253"/>
      <c r="W19" s="253"/>
      <c r="X19" s="253"/>
      <c r="Y19" s="253"/>
      <c r="Z19" s="253"/>
      <c r="AA19" s="253"/>
      <c r="AB19" s="254"/>
    </row>
    <row r="20" spans="1:28" x14ac:dyDescent="0.35">
      <c r="A20" s="51">
        <v>1</v>
      </c>
      <c r="B20" s="241"/>
      <c r="C20" s="296"/>
      <c r="D20" s="242"/>
      <c r="E20" s="117"/>
      <c r="F20" s="214" t="s">
        <v>925</v>
      </c>
      <c r="G20" s="150">
        <v>7470</v>
      </c>
      <c r="H20" s="213" t="s">
        <v>995</v>
      </c>
      <c r="I20" s="141" t="s">
        <v>144</v>
      </c>
      <c r="J20" s="118"/>
      <c r="K20" s="127">
        <f>IFERROR(INDEX('Appendix A'!$C$6:$C$44,MATCH('Section 4. Goods and Servic (2'!I20,'Appendix A'!$B$6:$B$44,0)),0)</f>
        <v>0.35</v>
      </c>
      <c r="L20" s="13">
        <f>IF(D20=Foreign,0,IF(D20=Distributor,'Appendix A'!$C$35,IF(Purpose=Target,IF(#REF!&lt;&gt;"",#REF!,IF(J20&lt;&gt;"",J20,K20)),IF(J20&lt;&gt;"",J20,K20))))</f>
        <v>0.35</v>
      </c>
      <c r="M20" s="190">
        <v>14805</v>
      </c>
      <c r="N20" s="53">
        <f>M20*L20</f>
        <v>5181.75</v>
      </c>
      <c r="P20" s="255"/>
      <c r="Q20" s="256"/>
      <c r="R20" s="256"/>
      <c r="S20" s="256"/>
      <c r="T20" s="256"/>
      <c r="U20" s="256"/>
      <c r="V20" s="256"/>
      <c r="W20" s="256"/>
      <c r="X20" s="256"/>
      <c r="Y20" s="256"/>
      <c r="Z20" s="256"/>
      <c r="AA20" s="256"/>
      <c r="AB20" s="257"/>
    </row>
    <row r="21" spans="1:28" x14ac:dyDescent="0.35">
      <c r="A21" s="51">
        <f>A20+1</f>
        <v>2</v>
      </c>
      <c r="B21" s="241"/>
      <c r="C21" s="296"/>
      <c r="D21" s="242"/>
      <c r="E21" s="117"/>
      <c r="F21" s="214" t="s">
        <v>925</v>
      </c>
      <c r="G21" s="150">
        <v>6047</v>
      </c>
      <c r="H21" s="213" t="s">
        <v>996</v>
      </c>
      <c r="I21" s="141" t="s">
        <v>154</v>
      </c>
      <c r="J21" s="118"/>
      <c r="K21" s="127">
        <f>IFERROR(INDEX('Appendix A'!$C$6:$C$44,MATCH('Section 4. Goods and Servic (2'!I21,'Appendix A'!$B$6:$B$44,0)),0)</f>
        <v>0.22</v>
      </c>
      <c r="L21" s="13">
        <f>IF(D21="Foreign Supplier",0,IF(Purpose=Target,IF(#REF!&lt;&gt;"",#REF!,IF(J21&lt;&gt;"",J21,K21)),IF(J21&lt;&gt;"",J21,K21)))</f>
        <v>0.22</v>
      </c>
      <c r="M21" s="190">
        <v>10595.2</v>
      </c>
      <c r="N21" s="53">
        <f t="shared" ref="N21:N70" si="0">M21*L21</f>
        <v>2330.944</v>
      </c>
      <c r="P21" s="255"/>
      <c r="Q21" s="256"/>
      <c r="R21" s="256"/>
      <c r="S21" s="256"/>
      <c r="T21" s="256"/>
      <c r="U21" s="256"/>
      <c r="V21" s="256"/>
      <c r="W21" s="256"/>
      <c r="X21" s="256"/>
      <c r="Y21" s="256"/>
      <c r="Z21" s="256"/>
      <c r="AA21" s="256"/>
      <c r="AB21" s="257"/>
    </row>
    <row r="22" spans="1:28" x14ac:dyDescent="0.35">
      <c r="A22" s="51">
        <f t="shared" ref="A22:A69" si="1">A21+1</f>
        <v>3</v>
      </c>
      <c r="B22" s="241"/>
      <c r="C22" s="296"/>
      <c r="D22" s="242"/>
      <c r="E22" s="117"/>
      <c r="F22" s="214" t="s">
        <v>928</v>
      </c>
      <c r="G22" s="150">
        <v>5317</v>
      </c>
      <c r="H22" s="213" t="s">
        <v>997</v>
      </c>
      <c r="I22" s="141" t="s">
        <v>156</v>
      </c>
      <c r="J22" s="118"/>
      <c r="K22" s="127">
        <f>IFERROR(INDEX('Appendix A'!$C$6:$C$44,MATCH('Section 4. Goods and Servic (2'!I22,'Appendix A'!$B$6:$B$44,0)),0)</f>
        <v>0.05</v>
      </c>
      <c r="L22" s="13">
        <f>IF(D22="Foreign Supplier",0,IF(Purpose=Target,IF(#REF!&lt;&gt;"",#REF!,IF(J22&lt;&gt;"",J22,K22)),IF(J22&lt;&gt;"",J22,K22)))</f>
        <v>0.05</v>
      </c>
      <c r="M22" s="190">
        <v>81600</v>
      </c>
      <c r="N22" s="53">
        <f t="shared" si="0"/>
        <v>4080</v>
      </c>
      <c r="P22" s="255"/>
      <c r="Q22" s="256"/>
      <c r="R22" s="256"/>
      <c r="S22" s="256"/>
      <c r="T22" s="256"/>
      <c r="U22" s="256"/>
      <c r="V22" s="256"/>
      <c r="W22" s="256"/>
      <c r="X22" s="256"/>
      <c r="Y22" s="256"/>
      <c r="Z22" s="256"/>
      <c r="AA22" s="256"/>
      <c r="AB22" s="257"/>
    </row>
    <row r="23" spans="1:28" x14ac:dyDescent="0.35">
      <c r="A23" s="51">
        <f t="shared" si="1"/>
        <v>4</v>
      </c>
      <c r="B23" s="241"/>
      <c r="C23" s="296"/>
      <c r="D23" s="242"/>
      <c r="E23" s="117"/>
      <c r="F23" s="214" t="s">
        <v>928</v>
      </c>
      <c r="G23" s="150">
        <v>7938</v>
      </c>
      <c r="H23" s="213" t="s">
        <v>998</v>
      </c>
      <c r="I23" s="141" t="s">
        <v>167</v>
      </c>
      <c r="J23" s="118"/>
      <c r="K23" s="127">
        <f>IFERROR(INDEX('Appendix A'!$C$6:$C$44,MATCH('Section 4. Goods and Servic (2'!I23,'Appendix A'!$B$6:$B$44,0)),0)</f>
        <v>0.3</v>
      </c>
      <c r="L23" s="13">
        <f>IF(D23="Foreign Supplier",0,IF(Purpose=Target,IF(#REF!&lt;&gt;"",#REF!,IF(J23&lt;&gt;"",J23,K23)),IF(J23&lt;&gt;"",J23,K23)))</f>
        <v>0.3</v>
      </c>
      <c r="M23" s="190">
        <v>249999.9</v>
      </c>
      <c r="N23" s="53">
        <f t="shared" si="0"/>
        <v>74999.97</v>
      </c>
      <c r="P23" s="255"/>
      <c r="Q23" s="256"/>
      <c r="R23" s="256"/>
      <c r="S23" s="256"/>
      <c r="T23" s="256"/>
      <c r="U23" s="256"/>
      <c r="V23" s="256"/>
      <c r="W23" s="256"/>
      <c r="X23" s="256"/>
      <c r="Y23" s="256"/>
      <c r="Z23" s="256"/>
      <c r="AA23" s="256"/>
      <c r="AB23" s="257"/>
    </row>
    <row r="24" spans="1:28" x14ac:dyDescent="0.35">
      <c r="A24" s="51">
        <f t="shared" si="1"/>
        <v>5</v>
      </c>
      <c r="B24" s="241"/>
      <c r="C24" s="296"/>
      <c r="D24" s="242"/>
      <c r="E24" s="117"/>
      <c r="F24" s="214" t="s">
        <v>928</v>
      </c>
      <c r="G24" s="150">
        <v>7748</v>
      </c>
      <c r="H24" s="213" t="s">
        <v>999</v>
      </c>
      <c r="I24" s="141" t="s">
        <v>230</v>
      </c>
      <c r="J24" s="118"/>
      <c r="K24" s="127">
        <f>IFERROR(INDEX('Appendix A'!$C$6:$C$44,MATCH('Section 4. Goods and Servic (2'!I24,'Appendix A'!$B$6:$B$44,0)),0)</f>
        <v>0.45</v>
      </c>
      <c r="L24" s="13">
        <f>IF(D24="Foreign Supplier",0,IF(Purpose=Target,IF(#REF!&lt;&gt;"",#REF!,IF(J24&lt;&gt;"",J24,K24)),IF(J24&lt;&gt;"",J24,K24)))</f>
        <v>0.45</v>
      </c>
      <c r="M24" s="190">
        <v>312000</v>
      </c>
      <c r="N24" s="53">
        <f t="shared" si="0"/>
        <v>140400</v>
      </c>
      <c r="P24" s="255"/>
      <c r="Q24" s="256"/>
      <c r="R24" s="256"/>
      <c r="S24" s="256"/>
      <c r="T24" s="256"/>
      <c r="U24" s="256"/>
      <c r="V24" s="256"/>
      <c r="W24" s="256"/>
      <c r="X24" s="256"/>
      <c r="Y24" s="256"/>
      <c r="Z24" s="256"/>
      <c r="AA24" s="256"/>
      <c r="AB24" s="257"/>
    </row>
    <row r="25" spans="1:28" x14ac:dyDescent="0.35">
      <c r="A25" s="51">
        <f t="shared" si="1"/>
        <v>6</v>
      </c>
      <c r="B25" s="241"/>
      <c r="C25" s="296"/>
      <c r="D25" s="242"/>
      <c r="E25" s="117"/>
      <c r="F25" s="214" t="s">
        <v>928</v>
      </c>
      <c r="G25" s="150">
        <v>6803</v>
      </c>
      <c r="H25" s="213" t="s">
        <v>1000</v>
      </c>
      <c r="I25" s="141" t="s">
        <v>154</v>
      </c>
      <c r="J25" s="118"/>
      <c r="K25" s="127">
        <f>IFERROR(INDEX('Appendix A'!$C$6:$C$44,MATCH('Section 4. Goods and Servic (2'!I25,'Appendix A'!$B$6:$B$44,0)),0)</f>
        <v>0.22</v>
      </c>
      <c r="L25" s="13">
        <f>IF(D25="Foreign Supplier",0,IF(Purpose=Target,IF(#REF!&lt;&gt;"",#REF!,IF(J25&lt;&gt;"",J25,K25)),IF(J25&lt;&gt;"",J25,K25)))</f>
        <v>0.22</v>
      </c>
      <c r="M25" s="190">
        <v>55000</v>
      </c>
      <c r="N25" s="53">
        <f t="shared" si="0"/>
        <v>12100</v>
      </c>
      <c r="P25" s="255"/>
      <c r="Q25" s="256"/>
      <c r="R25" s="256"/>
      <c r="S25" s="256"/>
      <c r="T25" s="256"/>
      <c r="U25" s="256"/>
      <c r="V25" s="256"/>
      <c r="W25" s="256"/>
      <c r="X25" s="256"/>
      <c r="Y25" s="256"/>
      <c r="Z25" s="256"/>
      <c r="AA25" s="256"/>
      <c r="AB25" s="257"/>
    </row>
    <row r="26" spans="1:28" x14ac:dyDescent="0.35">
      <c r="A26" s="51">
        <f t="shared" si="1"/>
        <v>7</v>
      </c>
      <c r="B26" s="241"/>
      <c r="C26" s="296"/>
      <c r="D26" s="242"/>
      <c r="E26" s="117"/>
      <c r="F26" s="214" t="s">
        <v>928</v>
      </c>
      <c r="G26" s="151">
        <v>7835</v>
      </c>
      <c r="H26" s="213" t="s">
        <v>1001</v>
      </c>
      <c r="I26" s="141" t="s">
        <v>186</v>
      </c>
      <c r="J26" s="118"/>
      <c r="K26" s="127">
        <f>IFERROR(INDEX('Appendix A'!$C$6:$C$44,MATCH('Section 4. Goods and Servic (2'!I26,'Appendix A'!$B$6:$B$44,0)),0)</f>
        <v>0.4</v>
      </c>
      <c r="L26" s="13">
        <f>IF(D26="Foreign Supplier",0,IF(Purpose=Target,IF(#REF!&lt;&gt;"",#REF!,IF(J26&lt;&gt;"",J26,K26)),IF(J26&lt;&gt;"",J26,K26)))</f>
        <v>0.4</v>
      </c>
      <c r="M26" s="190">
        <v>389339.27</v>
      </c>
      <c r="N26" s="53">
        <f t="shared" si="0"/>
        <v>155735.70800000001</v>
      </c>
      <c r="P26" s="255"/>
      <c r="Q26" s="256"/>
      <c r="R26" s="256"/>
      <c r="S26" s="256"/>
      <c r="T26" s="256"/>
      <c r="U26" s="256"/>
      <c r="V26" s="256"/>
      <c r="W26" s="256"/>
      <c r="X26" s="256"/>
      <c r="Y26" s="256"/>
      <c r="Z26" s="256"/>
      <c r="AA26" s="256"/>
      <c r="AB26" s="257"/>
    </row>
    <row r="27" spans="1:28" x14ac:dyDescent="0.35">
      <c r="A27" s="51">
        <f t="shared" si="1"/>
        <v>8</v>
      </c>
      <c r="B27" s="241"/>
      <c r="C27" s="296"/>
      <c r="D27" s="242"/>
      <c r="E27" s="117"/>
      <c r="F27" s="214" t="s">
        <v>928</v>
      </c>
      <c r="G27" s="150">
        <v>7830</v>
      </c>
      <c r="H27" s="213" t="s">
        <v>1002</v>
      </c>
      <c r="I27" s="141" t="s">
        <v>230</v>
      </c>
      <c r="J27" s="118"/>
      <c r="K27" s="127">
        <f>IFERROR(INDEX('Appendix A'!$C$6:$C$44,MATCH('Section 4. Goods and Servic (2'!I27,'Appendix A'!$B$6:$B$44,0)),0)</f>
        <v>0.45</v>
      </c>
      <c r="L27" s="13">
        <f>IF(D27="Foreign Supplier",0,IF(Purpose=Target,IF(#REF!&lt;&gt;"",#REF!,IF(J27&lt;&gt;"",J27,K27)),IF(J27&lt;&gt;"",J27,K27)))</f>
        <v>0.45</v>
      </c>
      <c r="M27" s="190">
        <v>226200</v>
      </c>
      <c r="N27" s="53">
        <f t="shared" si="0"/>
        <v>101790</v>
      </c>
      <c r="P27" s="255"/>
      <c r="Q27" s="256"/>
      <c r="R27" s="256"/>
      <c r="S27" s="256"/>
      <c r="T27" s="256"/>
      <c r="U27" s="256"/>
      <c r="V27" s="256"/>
      <c r="W27" s="256"/>
      <c r="X27" s="256"/>
      <c r="Y27" s="256"/>
      <c r="Z27" s="256"/>
      <c r="AA27" s="256"/>
      <c r="AB27" s="257"/>
    </row>
    <row r="28" spans="1:28" ht="29" x14ac:dyDescent="0.35">
      <c r="A28" s="51">
        <f t="shared" si="1"/>
        <v>9</v>
      </c>
      <c r="B28" s="241"/>
      <c r="C28" s="296"/>
      <c r="D28" s="242"/>
      <c r="E28" s="117"/>
      <c r="F28" s="214" t="s">
        <v>914</v>
      </c>
      <c r="G28" s="150">
        <v>6502</v>
      </c>
      <c r="H28" s="213" t="s">
        <v>1003</v>
      </c>
      <c r="I28" s="141" t="s">
        <v>156</v>
      </c>
      <c r="J28" s="118"/>
      <c r="K28" s="127">
        <f>IFERROR(INDEX('Appendix A'!$C$6:$C$44,MATCH('Section 4. Goods and Servic (2'!I28,'Appendix A'!$B$6:$B$44,0)),0)</f>
        <v>0.05</v>
      </c>
      <c r="L28" s="13">
        <f>IF(D28="Foreign Supplier",0,IF(Purpose=Target,IF(#REF!&lt;&gt;"",#REF!,IF(J28&lt;&gt;"",J28,K28)),IF(J28&lt;&gt;"",J28,K28)))</f>
        <v>0.05</v>
      </c>
      <c r="M28" s="190">
        <v>9900</v>
      </c>
      <c r="N28" s="53">
        <f t="shared" si="0"/>
        <v>495</v>
      </c>
      <c r="P28" s="255"/>
      <c r="Q28" s="256"/>
      <c r="R28" s="256"/>
      <c r="S28" s="256"/>
      <c r="T28" s="256"/>
      <c r="U28" s="256"/>
      <c r="V28" s="256"/>
      <c r="W28" s="256"/>
      <c r="X28" s="256"/>
      <c r="Y28" s="256"/>
      <c r="Z28" s="256"/>
      <c r="AA28" s="256"/>
      <c r="AB28" s="257"/>
    </row>
    <row r="29" spans="1:28" ht="29" x14ac:dyDescent="0.35">
      <c r="A29" s="51">
        <f t="shared" si="1"/>
        <v>10</v>
      </c>
      <c r="B29" s="241"/>
      <c r="C29" s="296"/>
      <c r="D29" s="242"/>
      <c r="E29" s="117"/>
      <c r="F29" s="214" t="s">
        <v>926</v>
      </c>
      <c r="G29" s="150">
        <v>7677</v>
      </c>
      <c r="H29" s="213" t="s">
        <v>1004</v>
      </c>
      <c r="I29" s="141" t="s">
        <v>186</v>
      </c>
      <c r="J29" s="118"/>
      <c r="K29" s="127">
        <f>IFERROR(INDEX('Appendix A'!$C$6:$C$44,MATCH('Section 4. Goods and Servic (2'!I29,'Appendix A'!$B$6:$B$44,0)),0)</f>
        <v>0.4</v>
      </c>
      <c r="L29" s="13">
        <f>IF(D29="Foreign Supplier",0,IF(Purpose=Target,IF(#REF!&lt;&gt;"",#REF!,IF(J29&lt;&gt;"",J29,K29)),IF(J29&lt;&gt;"",J29,K29)))</f>
        <v>0.4</v>
      </c>
      <c r="M29" s="190">
        <v>11101.85</v>
      </c>
      <c r="N29" s="53">
        <f t="shared" si="0"/>
        <v>4440.7400000000007</v>
      </c>
      <c r="P29" s="255"/>
      <c r="Q29" s="256"/>
      <c r="R29" s="256"/>
      <c r="S29" s="256"/>
      <c r="T29" s="256"/>
      <c r="U29" s="256"/>
      <c r="V29" s="256"/>
      <c r="W29" s="256"/>
      <c r="X29" s="256"/>
      <c r="Y29" s="256"/>
      <c r="Z29" s="256"/>
      <c r="AA29" s="256"/>
      <c r="AB29" s="257"/>
    </row>
    <row r="30" spans="1:28" ht="29" x14ac:dyDescent="0.35">
      <c r="A30" s="51">
        <f t="shared" si="1"/>
        <v>11</v>
      </c>
      <c r="B30" s="241"/>
      <c r="C30" s="296"/>
      <c r="D30" s="242"/>
      <c r="E30" s="117"/>
      <c r="F30" s="214" t="s">
        <v>926</v>
      </c>
      <c r="G30" s="150">
        <v>15035</v>
      </c>
      <c r="H30" s="213" t="s">
        <v>1004</v>
      </c>
      <c r="I30" s="141" t="s">
        <v>186</v>
      </c>
      <c r="J30" s="118"/>
      <c r="K30" s="127">
        <f>IFERROR(INDEX('Appendix A'!$C$6:$C$44,MATCH('Section 4. Goods and Servic (2'!I30,'Appendix A'!$B$6:$B$44,0)),0)</f>
        <v>0.4</v>
      </c>
      <c r="L30" s="13">
        <f>IF(D30="Foreign Supplier",0,IF(Purpose=Target,IF(#REF!&lt;&gt;"",#REF!,IF(J30&lt;&gt;"",J30,K30)),IF(J30&lt;&gt;"",J30,K30)))</f>
        <v>0.4</v>
      </c>
      <c r="M30" s="190">
        <v>21892.87</v>
      </c>
      <c r="N30" s="53">
        <f t="shared" si="0"/>
        <v>8757.1479999999992</v>
      </c>
      <c r="P30" s="255"/>
      <c r="Q30" s="256"/>
      <c r="R30" s="256"/>
      <c r="S30" s="256"/>
      <c r="T30" s="256"/>
      <c r="U30" s="256"/>
      <c r="V30" s="256"/>
      <c r="W30" s="256"/>
      <c r="X30" s="256"/>
      <c r="Y30" s="256"/>
      <c r="Z30" s="256"/>
      <c r="AA30" s="256"/>
      <c r="AB30" s="257"/>
    </row>
    <row r="31" spans="1:28" ht="29" x14ac:dyDescent="0.35">
      <c r="A31" s="51">
        <f t="shared" si="1"/>
        <v>12</v>
      </c>
      <c r="B31" s="241"/>
      <c r="C31" s="296"/>
      <c r="D31" s="242"/>
      <c r="E31" s="117"/>
      <c r="F31" s="214" t="s">
        <v>926</v>
      </c>
      <c r="G31" s="150">
        <v>8011</v>
      </c>
      <c r="H31" s="213" t="s">
        <v>1005</v>
      </c>
      <c r="I31" s="141" t="s">
        <v>186</v>
      </c>
      <c r="J31" s="118"/>
      <c r="K31" s="127">
        <f>IFERROR(INDEX('Appendix A'!$C$6:$C$44,MATCH('Section 4. Goods and Servic (2'!I31,'Appendix A'!$B$6:$B$44,0)),0)</f>
        <v>0.4</v>
      </c>
      <c r="L31" s="13">
        <f>IF(D31="Foreign Supplier",0,IF(Purpose=Target,IF(#REF!&lt;&gt;"",#REF!,IF(J31&lt;&gt;"",J31,K31)),IF(J31&lt;&gt;"",J31,K31)))</f>
        <v>0.4</v>
      </c>
      <c r="M31" s="190">
        <v>836084.18</v>
      </c>
      <c r="N31" s="53">
        <f t="shared" si="0"/>
        <v>334433.67200000002</v>
      </c>
      <c r="P31" s="255"/>
      <c r="Q31" s="256"/>
      <c r="R31" s="256"/>
      <c r="S31" s="256"/>
      <c r="T31" s="256"/>
      <c r="U31" s="256"/>
      <c r="V31" s="256"/>
      <c r="W31" s="256"/>
      <c r="X31" s="256"/>
      <c r="Y31" s="256"/>
      <c r="Z31" s="256"/>
      <c r="AA31" s="256"/>
      <c r="AB31" s="257"/>
    </row>
    <row r="32" spans="1:28" ht="29" x14ac:dyDescent="0.35">
      <c r="A32" s="51">
        <f t="shared" si="1"/>
        <v>13</v>
      </c>
      <c r="B32" s="241"/>
      <c r="C32" s="296"/>
      <c r="D32" s="242"/>
      <c r="E32" s="117"/>
      <c r="F32" s="214" t="s">
        <v>926</v>
      </c>
      <c r="G32" s="150">
        <v>7851</v>
      </c>
      <c r="H32" s="213" t="s">
        <v>1006</v>
      </c>
      <c r="I32" s="141" t="s">
        <v>144</v>
      </c>
      <c r="J32" s="118"/>
      <c r="K32" s="127">
        <f>IFERROR(INDEX('Appendix A'!$C$6:$C$44,MATCH('Section 4. Goods and Servic (2'!I32,'Appendix A'!$B$6:$B$44,0)),0)</f>
        <v>0.35</v>
      </c>
      <c r="L32" s="13">
        <f>IF(D32="Foreign Supplier",0,IF(Purpose=Target,IF(#REF!&lt;&gt;"",#REF!,IF(J32&lt;&gt;"",J32,K32)),IF(J32&lt;&gt;"",J32,K32)))</f>
        <v>0.35</v>
      </c>
      <c r="M32" s="190">
        <v>5574763.6600000001</v>
      </c>
      <c r="N32" s="53">
        <f t="shared" si="0"/>
        <v>1951167.281</v>
      </c>
      <c r="P32" s="255"/>
      <c r="Q32" s="256"/>
      <c r="R32" s="256"/>
      <c r="S32" s="256"/>
      <c r="T32" s="256"/>
      <c r="U32" s="256"/>
      <c r="V32" s="256"/>
      <c r="W32" s="256"/>
      <c r="X32" s="256"/>
      <c r="Y32" s="256"/>
      <c r="Z32" s="256"/>
      <c r="AA32" s="256"/>
      <c r="AB32" s="257"/>
    </row>
    <row r="33" spans="1:28" x14ac:dyDescent="0.35">
      <c r="A33" s="51">
        <f t="shared" si="1"/>
        <v>14</v>
      </c>
      <c r="B33" s="241"/>
      <c r="C33" s="296"/>
      <c r="D33" s="242"/>
      <c r="E33" s="117"/>
      <c r="F33" s="214" t="s">
        <v>916</v>
      </c>
      <c r="G33" s="151">
        <v>7992</v>
      </c>
      <c r="H33" s="213" t="s">
        <v>1007</v>
      </c>
      <c r="I33" s="141" t="s">
        <v>154</v>
      </c>
      <c r="J33" s="118"/>
      <c r="K33" s="127">
        <f>IFERROR(INDEX('Appendix A'!$C$6:$C$44,MATCH('Section 4. Goods and Servic (2'!I33,'Appendix A'!$B$6:$B$44,0)),0)</f>
        <v>0.22</v>
      </c>
      <c r="L33" s="13">
        <f>IF(D33="Foreign Supplier",0,IF(Purpose=Target,IF(#REF!&lt;&gt;"",#REF!,IF(J33&lt;&gt;"",J33,K33)),IF(J33&lt;&gt;"",J33,K33)))</f>
        <v>0.22</v>
      </c>
      <c r="M33" s="190">
        <v>50000</v>
      </c>
      <c r="N33" s="53">
        <f t="shared" si="0"/>
        <v>11000</v>
      </c>
      <c r="P33" s="255"/>
      <c r="Q33" s="256"/>
      <c r="R33" s="256"/>
      <c r="S33" s="256"/>
      <c r="T33" s="256"/>
      <c r="U33" s="256"/>
      <c r="V33" s="256"/>
      <c r="W33" s="256"/>
      <c r="X33" s="256"/>
      <c r="Y33" s="256"/>
      <c r="Z33" s="256"/>
      <c r="AA33" s="256"/>
      <c r="AB33" s="257"/>
    </row>
    <row r="34" spans="1:28" x14ac:dyDescent="0.35">
      <c r="A34" s="51">
        <f>A33+1</f>
        <v>15</v>
      </c>
      <c r="B34" s="241"/>
      <c r="C34" s="296"/>
      <c r="D34" s="242"/>
      <c r="E34" s="117"/>
      <c r="F34" s="214" t="s">
        <v>916</v>
      </c>
      <c r="G34" s="151">
        <v>7795</v>
      </c>
      <c r="H34" s="213" t="s">
        <v>1008</v>
      </c>
      <c r="I34" s="141" t="s">
        <v>148</v>
      </c>
      <c r="J34" s="118"/>
      <c r="K34" s="127">
        <f>IFERROR(INDEX('Appendix A'!$C$6:$C$44,MATCH('Section 4. Goods and Servic (2'!I34,'Appendix A'!$B$6:$B$44,0)),0)</f>
        <v>0.2</v>
      </c>
      <c r="L34" s="13">
        <f>IF(D34="Foreign Supplier",0,IF(Purpose=Target,IF(#REF!&lt;&gt;"",#REF!,IF(J34&lt;&gt;"",J34,K34)),IF(J34&lt;&gt;"",J34,K34)))</f>
        <v>0.2</v>
      </c>
      <c r="M34" s="191">
        <v>13750000</v>
      </c>
      <c r="N34" s="53">
        <f t="shared" si="0"/>
        <v>2750000</v>
      </c>
      <c r="P34" s="255"/>
      <c r="Q34" s="256"/>
      <c r="R34" s="256"/>
      <c r="S34" s="256"/>
      <c r="T34" s="256"/>
      <c r="U34" s="256"/>
      <c r="V34" s="256"/>
      <c r="W34" s="256"/>
      <c r="X34" s="256"/>
      <c r="Y34" s="256"/>
      <c r="Z34" s="256"/>
      <c r="AA34" s="256"/>
      <c r="AB34" s="257"/>
    </row>
    <row r="35" spans="1:28" ht="29" x14ac:dyDescent="0.35">
      <c r="A35" s="51">
        <f t="shared" si="1"/>
        <v>16</v>
      </c>
      <c r="B35" s="241"/>
      <c r="C35" s="296"/>
      <c r="D35" s="242"/>
      <c r="E35" s="117"/>
      <c r="F35" s="214" t="s">
        <v>917</v>
      </c>
      <c r="G35" s="150">
        <v>7587</v>
      </c>
      <c r="H35" s="213" t="s">
        <v>1009</v>
      </c>
      <c r="I35" s="141" t="s">
        <v>74</v>
      </c>
      <c r="J35" s="118"/>
      <c r="K35" s="127">
        <f>IFERROR(INDEX('Appendix A'!$C$6:$C$44,MATCH('Section 4. Goods and Servic (2'!I35,'Appendix A'!$B$6:$B$44,0)),0)</f>
        <v>0</v>
      </c>
      <c r="L35" s="13">
        <f>IF(D35="Foreign Supplier",0,IF(Purpose=Target,IF(#REF!&lt;&gt;"",#REF!,IF(J35&lt;&gt;"",J35,K35)),IF(J35&lt;&gt;"",J35,K35)))</f>
        <v>0</v>
      </c>
      <c r="M35" s="190">
        <v>2230200</v>
      </c>
      <c r="N35" s="53">
        <f t="shared" si="0"/>
        <v>0</v>
      </c>
      <c r="P35" s="255"/>
      <c r="Q35" s="256"/>
      <c r="R35" s="256"/>
      <c r="S35" s="256"/>
      <c r="T35" s="256"/>
      <c r="U35" s="256"/>
      <c r="V35" s="256"/>
      <c r="W35" s="256"/>
      <c r="X35" s="256"/>
      <c r="Y35" s="256"/>
      <c r="Z35" s="256"/>
      <c r="AA35" s="256"/>
      <c r="AB35" s="257"/>
    </row>
    <row r="36" spans="1:28" x14ac:dyDescent="0.35">
      <c r="A36" s="51">
        <f t="shared" si="1"/>
        <v>17</v>
      </c>
      <c r="B36" s="241"/>
      <c r="C36" s="296"/>
      <c r="D36" s="242"/>
      <c r="E36" s="117"/>
      <c r="F36" s="214" t="s">
        <v>917</v>
      </c>
      <c r="G36" s="151">
        <v>15000</v>
      </c>
      <c r="H36" s="213" t="s">
        <v>1010</v>
      </c>
      <c r="I36" s="141" t="s">
        <v>154</v>
      </c>
      <c r="J36" s="118"/>
      <c r="K36" s="127">
        <f>IFERROR(INDEX('Appendix A'!$C$6:$C$44,MATCH('Section 4. Goods and Servic (2'!I36,'Appendix A'!$B$6:$B$44,0)),0)</f>
        <v>0.22</v>
      </c>
      <c r="L36" s="13">
        <f>IF(D36="Foreign Supplier",0,IF(Purpose=Target,IF(#REF!&lt;&gt;"",#REF!,IF(J36&lt;&gt;"",J36,K36)),IF(J36&lt;&gt;"",J36,K36)))</f>
        <v>0.22</v>
      </c>
      <c r="M36" s="190">
        <v>600000</v>
      </c>
      <c r="N36" s="53">
        <f t="shared" si="0"/>
        <v>132000</v>
      </c>
      <c r="P36" s="255"/>
      <c r="Q36" s="256"/>
      <c r="R36" s="256"/>
      <c r="S36" s="256"/>
      <c r="T36" s="256"/>
      <c r="U36" s="256"/>
      <c r="V36" s="256"/>
      <c r="W36" s="256"/>
      <c r="X36" s="256"/>
      <c r="Y36" s="256"/>
      <c r="Z36" s="256"/>
      <c r="AA36" s="256"/>
      <c r="AB36" s="257"/>
    </row>
    <row r="37" spans="1:28" x14ac:dyDescent="0.35">
      <c r="A37" s="51">
        <f t="shared" si="1"/>
        <v>18</v>
      </c>
      <c r="B37" s="241"/>
      <c r="C37" s="296"/>
      <c r="D37" s="242"/>
      <c r="E37" s="117"/>
      <c r="F37" s="214" t="s">
        <v>937</v>
      </c>
      <c r="G37" s="150">
        <v>7942</v>
      </c>
      <c r="H37" s="213" t="s">
        <v>1011</v>
      </c>
      <c r="I37" s="141" t="s">
        <v>74</v>
      </c>
      <c r="J37" s="118"/>
      <c r="K37" s="127">
        <f>IFERROR(INDEX('Appendix A'!$C$6:$C$44,MATCH('Section 4. Goods and Servic (2'!I37,'Appendix A'!$B$6:$B$44,0)),0)</f>
        <v>0</v>
      </c>
      <c r="L37" s="13">
        <f>IF(D37="Foreign Supplier",0,IF(Purpose=Target,IF(#REF!&lt;&gt;"",#REF!,IF(J37&lt;&gt;"",J37,K37)),IF(J37&lt;&gt;"",J37,K37)))</f>
        <v>0</v>
      </c>
      <c r="M37" s="190">
        <v>620625</v>
      </c>
      <c r="N37" s="53">
        <f t="shared" si="0"/>
        <v>0</v>
      </c>
      <c r="P37" s="255"/>
      <c r="Q37" s="256"/>
      <c r="R37" s="256"/>
      <c r="S37" s="256"/>
      <c r="T37" s="256"/>
      <c r="U37" s="256"/>
      <c r="V37" s="256"/>
      <c r="W37" s="256"/>
      <c r="X37" s="256"/>
      <c r="Y37" s="256"/>
      <c r="Z37" s="256"/>
      <c r="AA37" s="256"/>
      <c r="AB37" s="257"/>
    </row>
    <row r="38" spans="1:28" ht="29" x14ac:dyDescent="0.35">
      <c r="A38" s="51">
        <f t="shared" si="1"/>
        <v>19</v>
      </c>
      <c r="B38" s="241"/>
      <c r="C38" s="296"/>
      <c r="D38" s="242"/>
      <c r="E38" s="117"/>
      <c r="F38" s="214" t="s">
        <v>932</v>
      </c>
      <c r="G38" s="150">
        <v>15004</v>
      </c>
      <c r="H38" s="213" t="s">
        <v>1012</v>
      </c>
      <c r="I38" s="141" t="s">
        <v>167</v>
      </c>
      <c r="J38" s="118"/>
      <c r="K38" s="127">
        <f>IFERROR(INDEX('Appendix A'!$C$6:$C$44,MATCH('Section 4. Goods and Servic (2'!I38,'Appendix A'!$B$6:$B$44,0)),0)</f>
        <v>0.3</v>
      </c>
      <c r="L38" s="13">
        <f>IF(D38="Foreign Supplier",0,IF(Purpose=Target,IF(#REF!&lt;&gt;"",#REF!,IF(J38&lt;&gt;"",J38,K38)),IF(J38&lt;&gt;"",J38,K38)))</f>
        <v>0.3</v>
      </c>
      <c r="M38" s="190">
        <v>41100</v>
      </c>
      <c r="N38" s="53">
        <f t="shared" si="0"/>
        <v>12330</v>
      </c>
      <c r="P38" s="255"/>
      <c r="Q38" s="256"/>
      <c r="R38" s="256"/>
      <c r="S38" s="256"/>
      <c r="T38" s="256"/>
      <c r="U38" s="256"/>
      <c r="V38" s="256"/>
      <c r="W38" s="256"/>
      <c r="X38" s="256"/>
      <c r="Y38" s="256"/>
      <c r="Z38" s="256"/>
      <c r="AA38" s="256"/>
      <c r="AB38" s="257"/>
    </row>
    <row r="39" spans="1:28" ht="29" x14ac:dyDescent="0.35">
      <c r="A39" s="51">
        <f t="shared" si="1"/>
        <v>20</v>
      </c>
      <c r="B39" s="241"/>
      <c r="C39" s="296"/>
      <c r="D39" s="242"/>
      <c r="E39" s="117"/>
      <c r="F39" s="214" t="s">
        <v>938</v>
      </c>
      <c r="G39" s="150">
        <v>7862</v>
      </c>
      <c r="H39" s="213" t="s">
        <v>1013</v>
      </c>
      <c r="I39" s="141" t="s">
        <v>186</v>
      </c>
      <c r="J39" s="118"/>
      <c r="K39" s="127">
        <f>IFERROR(INDEX('Appendix A'!$C$6:$C$44,MATCH('Section 4. Goods and Servic (2'!I39,'Appendix A'!$B$6:$B$44,0)),0)</f>
        <v>0.4</v>
      </c>
      <c r="L39" s="13">
        <f>IF(D39="Foreign Supplier",0,IF(Purpose=Target,IF(#REF!&lt;&gt;"",#REF!,IF(J39&lt;&gt;"",J39,K39)),IF(J39&lt;&gt;"",J39,K39)))</f>
        <v>0.4</v>
      </c>
      <c r="M39" s="190">
        <v>44507542.5</v>
      </c>
      <c r="N39" s="53">
        <f t="shared" si="0"/>
        <v>17803017</v>
      </c>
      <c r="P39" s="255"/>
      <c r="Q39" s="256"/>
      <c r="R39" s="256"/>
      <c r="S39" s="256"/>
      <c r="T39" s="256"/>
      <c r="U39" s="256"/>
      <c r="V39" s="256"/>
      <c r="W39" s="256"/>
      <c r="X39" s="256"/>
      <c r="Y39" s="256"/>
      <c r="Z39" s="256"/>
      <c r="AA39" s="256"/>
      <c r="AB39" s="257"/>
    </row>
    <row r="40" spans="1:28" ht="29" x14ac:dyDescent="0.35">
      <c r="A40" s="51">
        <f t="shared" si="1"/>
        <v>21</v>
      </c>
      <c r="B40" s="241"/>
      <c r="C40" s="296"/>
      <c r="D40" s="242"/>
      <c r="E40" s="117"/>
      <c r="F40" s="214" t="s">
        <v>938</v>
      </c>
      <c r="G40" s="150">
        <v>15041</v>
      </c>
      <c r="H40" s="213" t="s">
        <v>322</v>
      </c>
      <c r="I40" s="141" t="s">
        <v>167</v>
      </c>
      <c r="J40" s="118"/>
      <c r="K40" s="127">
        <f>IFERROR(INDEX('Appendix A'!$C$6:$C$44,MATCH('Section 4. Goods and Servic (2'!I40,'Appendix A'!$B$6:$B$44,0)),0)</f>
        <v>0.3</v>
      </c>
      <c r="L40" s="13">
        <f>IF(D40="Foreign Supplier",0,IF(Purpose=Target,IF(#REF!&lt;&gt;"",#REF!,IF(J40&lt;&gt;"",J40,K40)),IF(J40&lt;&gt;"",J40,K40)))</f>
        <v>0.3</v>
      </c>
      <c r="M40" s="190">
        <v>90386.25</v>
      </c>
      <c r="N40" s="53">
        <f t="shared" si="0"/>
        <v>27115.875</v>
      </c>
      <c r="P40" s="255"/>
      <c r="Q40" s="256"/>
      <c r="R40" s="256"/>
      <c r="S40" s="256"/>
      <c r="T40" s="256"/>
      <c r="U40" s="256"/>
      <c r="V40" s="256"/>
      <c r="W40" s="256"/>
      <c r="X40" s="256"/>
      <c r="Y40" s="256"/>
      <c r="Z40" s="256"/>
      <c r="AA40" s="256"/>
      <c r="AB40" s="257"/>
    </row>
    <row r="41" spans="1:28" x14ac:dyDescent="0.35">
      <c r="A41" s="51">
        <f t="shared" si="1"/>
        <v>22</v>
      </c>
      <c r="B41" s="241"/>
      <c r="C41" s="296"/>
      <c r="D41" s="242"/>
      <c r="E41" s="117"/>
      <c r="F41" s="214" t="s">
        <v>939</v>
      </c>
      <c r="G41" s="150">
        <v>7861</v>
      </c>
      <c r="H41" s="213" t="s">
        <v>1014</v>
      </c>
      <c r="I41" s="141" t="s">
        <v>186</v>
      </c>
      <c r="J41" s="118"/>
      <c r="K41" s="127">
        <f>IFERROR(INDEX('Appendix A'!$C$6:$C$44,MATCH('Section 4. Goods and Servic (2'!I41,'Appendix A'!$B$6:$B$44,0)),0)</f>
        <v>0.4</v>
      </c>
      <c r="L41" s="13">
        <f>IF(D41="Foreign Supplier",0,IF(Purpose=Target,IF(#REF!&lt;&gt;"",#REF!,IF(J41&lt;&gt;"",J41,K41)),IF(J41&lt;&gt;"",J41,K41)))</f>
        <v>0.4</v>
      </c>
      <c r="M41" s="190">
        <v>36541206</v>
      </c>
      <c r="N41" s="53">
        <f t="shared" si="0"/>
        <v>14616482.4</v>
      </c>
      <c r="P41" s="255"/>
      <c r="Q41" s="256"/>
      <c r="R41" s="256"/>
      <c r="S41" s="256"/>
      <c r="T41" s="256"/>
      <c r="U41" s="256"/>
      <c r="V41" s="256"/>
      <c r="W41" s="256"/>
      <c r="X41" s="256"/>
      <c r="Y41" s="256"/>
      <c r="Z41" s="256"/>
      <c r="AA41" s="256"/>
      <c r="AB41" s="257"/>
    </row>
    <row r="42" spans="1:28" x14ac:dyDescent="0.35">
      <c r="A42" s="51">
        <f t="shared" si="1"/>
        <v>23</v>
      </c>
      <c r="B42" s="241"/>
      <c r="C42" s="296"/>
      <c r="D42" s="242"/>
      <c r="E42" s="117"/>
      <c r="F42" s="214" t="s">
        <v>939</v>
      </c>
      <c r="G42" s="150">
        <v>8031</v>
      </c>
      <c r="H42" s="213" t="s">
        <v>1015</v>
      </c>
      <c r="I42" s="141" t="s">
        <v>156</v>
      </c>
      <c r="J42" s="118"/>
      <c r="K42" s="127">
        <f>IFERROR(INDEX('Appendix A'!$C$6:$C$44,MATCH('Section 4. Goods and Servic (2'!I42,'Appendix A'!$B$6:$B$44,0)),0)</f>
        <v>0.05</v>
      </c>
      <c r="L42" s="13">
        <f>IF(D42="Foreign Supplier",0,IF(Purpose=Target,IF(#REF!&lt;&gt;"",#REF!,IF(J42&lt;&gt;"",J42,K42)),IF(J42&lt;&gt;"",J42,K42)))</f>
        <v>0.05</v>
      </c>
      <c r="M42" s="190">
        <v>1990000</v>
      </c>
      <c r="N42" s="53">
        <f t="shared" si="0"/>
        <v>99500</v>
      </c>
      <c r="P42" s="255"/>
      <c r="Q42" s="256"/>
      <c r="R42" s="256"/>
      <c r="S42" s="256"/>
      <c r="T42" s="256"/>
      <c r="U42" s="256"/>
      <c r="V42" s="256"/>
      <c r="W42" s="256"/>
      <c r="X42" s="256"/>
      <c r="Y42" s="256"/>
      <c r="Z42" s="256"/>
      <c r="AA42" s="256"/>
      <c r="AB42" s="257"/>
    </row>
    <row r="43" spans="1:28" x14ac:dyDescent="0.35">
      <c r="A43" s="51">
        <f t="shared" si="1"/>
        <v>24</v>
      </c>
      <c r="B43" s="241"/>
      <c r="C43" s="296"/>
      <c r="D43" s="242"/>
      <c r="E43" s="117"/>
      <c r="F43" s="214" t="s">
        <v>939</v>
      </c>
      <c r="G43" s="150">
        <v>15042</v>
      </c>
      <c r="H43" s="213" t="s">
        <v>1016</v>
      </c>
      <c r="I43" s="141" t="s">
        <v>167</v>
      </c>
      <c r="J43" s="118"/>
      <c r="K43" s="127">
        <f>IFERROR(INDEX('Appendix A'!$C$6:$C$44,MATCH('Section 4. Goods and Servic (2'!I43,'Appendix A'!$B$6:$B$44,0)),0)</f>
        <v>0.3</v>
      </c>
      <c r="L43" s="13">
        <f>IF(D43="Foreign Supplier",0,IF(Purpose=Target,IF(#REF!&lt;&gt;"",#REF!,IF(J43&lt;&gt;"",J43,K43)),IF(J43&lt;&gt;"",J43,K43)))</f>
        <v>0.3</v>
      </c>
      <c r="M43" s="190">
        <v>88349.35</v>
      </c>
      <c r="N43" s="53">
        <f t="shared" si="0"/>
        <v>26504.805</v>
      </c>
      <c r="P43" s="255"/>
      <c r="Q43" s="256"/>
      <c r="R43" s="256"/>
      <c r="S43" s="256"/>
      <c r="T43" s="256"/>
      <c r="U43" s="256"/>
      <c r="V43" s="256"/>
      <c r="W43" s="256"/>
      <c r="X43" s="256"/>
      <c r="Y43" s="256"/>
      <c r="Z43" s="256"/>
      <c r="AA43" s="256"/>
      <c r="AB43" s="257"/>
    </row>
    <row r="44" spans="1:28" ht="29" x14ac:dyDescent="0.35">
      <c r="A44" s="51">
        <f t="shared" si="1"/>
        <v>25</v>
      </c>
      <c r="B44" s="241"/>
      <c r="C44" s="296"/>
      <c r="D44" s="242"/>
      <c r="E44" s="117"/>
      <c r="F44" s="214" t="s">
        <v>940</v>
      </c>
      <c r="G44" s="151">
        <v>7973</v>
      </c>
      <c r="H44" s="213" t="s">
        <v>1017</v>
      </c>
      <c r="I44" s="141" t="s">
        <v>144</v>
      </c>
      <c r="J44" s="118"/>
      <c r="K44" s="127">
        <f>IFERROR(INDEX('Appendix A'!$C$6:$C$44,MATCH('Section 4. Goods and Servic (2'!I44,'Appendix A'!$B$6:$B$44,0)),0)</f>
        <v>0.35</v>
      </c>
      <c r="L44" s="13">
        <f>IF(D44="Foreign Supplier",0,IF(Purpose=Target,IF(#REF!&lt;&gt;"",#REF!,IF(J44&lt;&gt;"",J44,K44)),IF(J44&lt;&gt;"",J44,K44)))</f>
        <v>0.35</v>
      </c>
      <c r="M44" s="191">
        <v>1621800</v>
      </c>
      <c r="N44" s="53">
        <f t="shared" si="0"/>
        <v>567630</v>
      </c>
      <c r="P44" s="255"/>
      <c r="Q44" s="256"/>
      <c r="R44" s="256"/>
      <c r="S44" s="256"/>
      <c r="T44" s="256"/>
      <c r="U44" s="256"/>
      <c r="V44" s="256"/>
      <c r="W44" s="256"/>
      <c r="X44" s="256"/>
      <c r="Y44" s="256"/>
      <c r="Z44" s="256"/>
      <c r="AA44" s="256"/>
      <c r="AB44" s="257"/>
    </row>
    <row r="45" spans="1:28" ht="29" x14ac:dyDescent="0.35">
      <c r="A45" s="51">
        <f t="shared" si="1"/>
        <v>26</v>
      </c>
      <c r="B45" s="241"/>
      <c r="C45" s="296"/>
      <c r="D45" s="242"/>
      <c r="E45" s="117"/>
      <c r="F45" s="214" t="s">
        <v>940</v>
      </c>
      <c r="G45" s="151">
        <v>7900</v>
      </c>
      <c r="H45" s="145" t="s">
        <v>348</v>
      </c>
      <c r="I45" s="141" t="s">
        <v>196</v>
      </c>
      <c r="J45" s="118"/>
      <c r="K45" s="127">
        <f>IFERROR(INDEX('Appendix A'!$C$6:$C$44,MATCH('Section 4. Goods and Servic (2'!I45,'Appendix A'!$B$6:$B$44,0)),0)</f>
        <v>0.5</v>
      </c>
      <c r="L45" s="13">
        <f>IF(D45="Foreign Supplier",0,IF(Purpose=Target,IF(#REF!&lt;&gt;"",#REF!,IF(J45&lt;&gt;"",J45,K45)),IF(J45&lt;&gt;"",J45,K45)))</f>
        <v>0.5</v>
      </c>
      <c r="M45" s="190">
        <v>289999.99</v>
      </c>
      <c r="N45" s="53">
        <f t="shared" si="0"/>
        <v>144999.995</v>
      </c>
      <c r="P45" s="255"/>
      <c r="Q45" s="256"/>
      <c r="R45" s="256"/>
      <c r="S45" s="256"/>
      <c r="T45" s="256"/>
      <c r="U45" s="256"/>
      <c r="V45" s="256"/>
      <c r="W45" s="256"/>
      <c r="X45" s="256"/>
      <c r="Y45" s="256"/>
      <c r="Z45" s="256"/>
      <c r="AA45" s="256"/>
      <c r="AB45" s="257"/>
    </row>
    <row r="46" spans="1:28" ht="29" x14ac:dyDescent="0.35">
      <c r="A46" s="51">
        <f t="shared" si="1"/>
        <v>27</v>
      </c>
      <c r="B46" s="241"/>
      <c r="C46" s="296"/>
      <c r="D46" s="242"/>
      <c r="E46" s="117"/>
      <c r="F46" s="214" t="s">
        <v>940</v>
      </c>
      <c r="G46" s="151">
        <v>7924</v>
      </c>
      <c r="H46" s="145" t="s">
        <v>1018</v>
      </c>
      <c r="I46" s="141" t="s">
        <v>74</v>
      </c>
      <c r="J46" s="118"/>
      <c r="K46" s="127">
        <f>IFERROR(INDEX('Appendix A'!$C$6:$C$44,MATCH('Section 4. Goods and Servic (2'!I46,'Appendix A'!$B$6:$B$44,0)),0)</f>
        <v>0</v>
      </c>
      <c r="L46" s="13">
        <f>IF(D46="Foreign Supplier",0,IF(Purpose=Target,IF(#REF!&lt;&gt;"",#REF!,IF(J46&lt;&gt;"",J46,K46)),IF(J46&lt;&gt;"",J46,K46)))</f>
        <v>0</v>
      </c>
      <c r="M46" s="191">
        <v>5737513.1200000001</v>
      </c>
      <c r="N46" s="53">
        <f t="shared" si="0"/>
        <v>0</v>
      </c>
      <c r="P46" s="255"/>
      <c r="Q46" s="256"/>
      <c r="R46" s="256"/>
      <c r="S46" s="256"/>
      <c r="T46" s="256"/>
      <c r="U46" s="256"/>
      <c r="V46" s="256"/>
      <c r="W46" s="256"/>
      <c r="X46" s="256"/>
      <c r="Y46" s="256"/>
      <c r="Z46" s="256"/>
      <c r="AA46" s="256"/>
      <c r="AB46" s="257"/>
    </row>
    <row r="47" spans="1:28" ht="29" x14ac:dyDescent="0.35">
      <c r="A47" s="51">
        <f t="shared" si="1"/>
        <v>28</v>
      </c>
      <c r="B47" s="241"/>
      <c r="C47" s="296"/>
      <c r="D47" s="242"/>
      <c r="E47" s="117"/>
      <c r="F47" s="214" t="s">
        <v>940</v>
      </c>
      <c r="G47" s="150">
        <v>7933</v>
      </c>
      <c r="H47" s="145" t="s">
        <v>1019</v>
      </c>
      <c r="I47" s="141" t="s">
        <v>74</v>
      </c>
      <c r="J47" s="118"/>
      <c r="K47" s="127">
        <f>IFERROR(INDEX('Appendix A'!$C$6:$C$44,MATCH('Section 4. Goods and Servic (2'!I47,'Appendix A'!$B$6:$B$44,0)),0)</f>
        <v>0</v>
      </c>
      <c r="L47" s="13">
        <f>IF(D47="Foreign Supplier",0,IF(Purpose=Target,IF(#REF!&lt;&gt;"",#REF!,IF(J47&lt;&gt;"",J47,K47)),IF(J47&lt;&gt;"",J47,K47)))</f>
        <v>0</v>
      </c>
      <c r="M47" s="191">
        <v>11677515.380000001</v>
      </c>
      <c r="N47" s="53">
        <f t="shared" si="0"/>
        <v>0</v>
      </c>
      <c r="P47" s="255"/>
      <c r="Q47" s="256"/>
      <c r="R47" s="256"/>
      <c r="S47" s="256"/>
      <c r="T47" s="256"/>
      <c r="U47" s="256"/>
      <c r="V47" s="256"/>
      <c r="W47" s="256"/>
      <c r="X47" s="256"/>
      <c r="Y47" s="256"/>
      <c r="Z47" s="256"/>
      <c r="AA47" s="256"/>
      <c r="AB47" s="257"/>
    </row>
    <row r="48" spans="1:28" ht="29" x14ac:dyDescent="0.35">
      <c r="A48" s="51">
        <f t="shared" si="1"/>
        <v>29</v>
      </c>
      <c r="B48" s="241"/>
      <c r="C48" s="296"/>
      <c r="D48" s="242"/>
      <c r="E48" s="117"/>
      <c r="F48" s="214" t="s">
        <v>940</v>
      </c>
      <c r="G48" s="150">
        <v>15015</v>
      </c>
      <c r="H48" s="145" t="s">
        <v>1020</v>
      </c>
      <c r="I48" s="141" t="s">
        <v>186</v>
      </c>
      <c r="J48" s="118"/>
      <c r="K48" s="127">
        <f>IFERROR(INDEX('Appendix A'!$C$6:$C$44,MATCH('Section 4. Goods and Servic (2'!I48,'Appendix A'!$B$6:$B$44,0)),0)</f>
        <v>0.4</v>
      </c>
      <c r="L48" s="13">
        <f>IF(D48="Foreign Supplier",0,IF(Purpose=Target,IF(#REF!&lt;&gt;"",#REF!,IF(J48&lt;&gt;"",J48,K48)),IF(J48&lt;&gt;"",J48,K48)))</f>
        <v>0.4</v>
      </c>
      <c r="M48" s="190">
        <v>328135.45</v>
      </c>
      <c r="N48" s="53">
        <f t="shared" si="0"/>
        <v>131254.18000000002</v>
      </c>
      <c r="P48" s="255"/>
      <c r="Q48" s="256"/>
      <c r="R48" s="256"/>
      <c r="S48" s="256"/>
      <c r="T48" s="256"/>
      <c r="U48" s="256"/>
      <c r="V48" s="256"/>
      <c r="W48" s="256"/>
      <c r="X48" s="256"/>
      <c r="Y48" s="256"/>
      <c r="Z48" s="256"/>
      <c r="AA48" s="256"/>
      <c r="AB48" s="257"/>
    </row>
    <row r="49" spans="1:28" ht="15.5" x14ac:dyDescent="0.35">
      <c r="A49" s="51">
        <f t="shared" si="1"/>
        <v>30</v>
      </c>
      <c r="B49" s="241"/>
      <c r="C49" s="296"/>
      <c r="D49" s="242"/>
      <c r="E49" s="117"/>
      <c r="F49" s="214" t="s">
        <v>915</v>
      </c>
      <c r="G49" s="150">
        <v>8046</v>
      </c>
      <c r="H49" s="145" t="s">
        <v>1021</v>
      </c>
      <c r="I49" s="141" t="s">
        <v>148</v>
      </c>
      <c r="J49" s="118"/>
      <c r="K49" s="127">
        <f>IFERROR(INDEX('Appendix A'!$C$6:$C$44,MATCH('Section 4. Goods and Servic (2'!I49,'Appendix A'!$B$6:$B$44,0)),0)</f>
        <v>0.2</v>
      </c>
      <c r="L49" s="13">
        <f>IF(D49="Foreign Supplier",0,IF(Purpose=Target,IF(#REF!&lt;&gt;"",#REF!,IF(J49&lt;&gt;"",J49,K49)),IF(J49&lt;&gt;"",J49,K49)))</f>
        <v>0.2</v>
      </c>
      <c r="M49" s="192">
        <v>25000</v>
      </c>
      <c r="N49" s="53">
        <f t="shared" si="0"/>
        <v>5000</v>
      </c>
      <c r="P49" s="255"/>
      <c r="Q49" s="256"/>
      <c r="R49" s="256"/>
      <c r="S49" s="256"/>
      <c r="T49" s="256"/>
      <c r="U49" s="256"/>
      <c r="V49" s="256"/>
      <c r="W49" s="256"/>
      <c r="X49" s="256"/>
      <c r="Y49" s="256"/>
      <c r="Z49" s="256"/>
      <c r="AA49" s="256"/>
      <c r="AB49" s="257"/>
    </row>
    <row r="50" spans="1:28" ht="15.5" x14ac:dyDescent="0.35">
      <c r="A50" s="51">
        <f t="shared" si="1"/>
        <v>31</v>
      </c>
      <c r="B50" s="241"/>
      <c r="C50" s="296"/>
      <c r="D50" s="242"/>
      <c r="E50" s="117"/>
      <c r="F50" s="214" t="s">
        <v>915</v>
      </c>
      <c r="G50" s="150">
        <v>7590</v>
      </c>
      <c r="H50" s="145" t="s">
        <v>1022</v>
      </c>
      <c r="I50" s="141" t="s">
        <v>156</v>
      </c>
      <c r="J50" s="118"/>
      <c r="K50" s="127">
        <f>IFERROR(INDEX('Appendix A'!$C$6:$C$44,MATCH('Section 4. Goods and Servic (2'!I50,'Appendix A'!$B$6:$B$44,0)),0)</f>
        <v>0.05</v>
      </c>
      <c r="L50" s="13">
        <f>IF(D50="Foreign Supplier",0,IF(Purpose=Target,IF(#REF!&lt;&gt;"",#REF!,IF(J50&lt;&gt;"",J50,K50)),IF(J50&lt;&gt;"",J50,K50)))</f>
        <v>0.05</v>
      </c>
      <c r="M50" s="192">
        <v>26000</v>
      </c>
      <c r="N50" s="53">
        <f t="shared" si="0"/>
        <v>1300</v>
      </c>
      <c r="P50" s="255"/>
      <c r="Q50" s="256"/>
      <c r="R50" s="256"/>
      <c r="S50" s="256"/>
      <c r="T50" s="256"/>
      <c r="U50" s="256"/>
      <c r="V50" s="256"/>
      <c r="W50" s="256"/>
      <c r="X50" s="256"/>
      <c r="Y50" s="256"/>
      <c r="Z50" s="256"/>
      <c r="AA50" s="256"/>
      <c r="AB50" s="257"/>
    </row>
    <row r="51" spans="1:28" ht="15.5" x14ac:dyDescent="0.35">
      <c r="A51" s="51">
        <f t="shared" si="1"/>
        <v>32</v>
      </c>
      <c r="B51" s="241"/>
      <c r="C51" s="296"/>
      <c r="D51" s="242"/>
      <c r="E51" s="117"/>
      <c r="F51" s="214" t="s">
        <v>915</v>
      </c>
      <c r="G51" s="150">
        <v>7821</v>
      </c>
      <c r="H51" s="145" t="s">
        <v>1023</v>
      </c>
      <c r="I51" s="141" t="s">
        <v>156</v>
      </c>
      <c r="J51" s="118"/>
      <c r="K51" s="127">
        <f>IFERROR(INDEX('Appendix A'!$C$6:$C$44,MATCH('Section 4. Goods and Servic (2'!I51,'Appendix A'!$B$6:$B$44,0)),0)</f>
        <v>0.05</v>
      </c>
      <c r="L51" s="13">
        <f>IF(D51="Foreign Supplier",0,IF(Purpose=Target,IF(#REF!&lt;&gt;"",#REF!,IF(J51&lt;&gt;"",J51,K51)),IF(J51&lt;&gt;"",J51,K51)))</f>
        <v>0.05</v>
      </c>
      <c r="M51" s="192">
        <v>42000</v>
      </c>
      <c r="N51" s="53">
        <f t="shared" si="0"/>
        <v>2100</v>
      </c>
      <c r="P51" s="255"/>
      <c r="Q51" s="256"/>
      <c r="R51" s="256"/>
      <c r="S51" s="256"/>
      <c r="T51" s="256"/>
      <c r="U51" s="256"/>
      <c r="V51" s="256"/>
      <c r="W51" s="256"/>
      <c r="X51" s="256"/>
      <c r="Y51" s="256"/>
      <c r="Z51" s="256"/>
      <c r="AA51" s="256"/>
      <c r="AB51" s="257"/>
    </row>
    <row r="52" spans="1:28" ht="15.5" x14ac:dyDescent="0.35">
      <c r="A52" s="51">
        <f t="shared" si="1"/>
        <v>33</v>
      </c>
      <c r="B52" s="241"/>
      <c r="C52" s="296"/>
      <c r="D52" s="242"/>
      <c r="E52" s="117"/>
      <c r="F52" s="214" t="s">
        <v>915</v>
      </c>
      <c r="G52" s="150">
        <v>15033</v>
      </c>
      <c r="H52" s="145" t="s">
        <v>1024</v>
      </c>
      <c r="I52" s="141" t="s">
        <v>156</v>
      </c>
      <c r="J52" s="118"/>
      <c r="K52" s="127">
        <f>IFERROR(INDEX('Appendix A'!$C$6:$C$44,MATCH('Section 4. Goods and Servic (2'!I52,'Appendix A'!$B$6:$B$44,0)),0)</f>
        <v>0.05</v>
      </c>
      <c r="L52" s="13">
        <f>IF(D52="Foreign Supplier",0,IF(Purpose=Target,IF(#REF!&lt;&gt;"",#REF!,IF(J52&lt;&gt;"",J52,K52)),IF(J52&lt;&gt;"",J52,K52)))</f>
        <v>0.05</v>
      </c>
      <c r="M52" s="193">
        <v>12622</v>
      </c>
      <c r="N52" s="53">
        <f t="shared" si="0"/>
        <v>631.1</v>
      </c>
      <c r="P52" s="255"/>
      <c r="Q52" s="256"/>
      <c r="R52" s="256"/>
      <c r="S52" s="256"/>
      <c r="T52" s="256"/>
      <c r="U52" s="256"/>
      <c r="V52" s="256"/>
      <c r="W52" s="256"/>
      <c r="X52" s="256"/>
      <c r="Y52" s="256"/>
      <c r="Z52" s="256"/>
      <c r="AA52" s="256"/>
      <c r="AB52" s="257"/>
    </row>
    <row r="53" spans="1:28" x14ac:dyDescent="0.35">
      <c r="A53" s="51">
        <f t="shared" si="1"/>
        <v>34</v>
      </c>
      <c r="B53" s="241"/>
      <c r="C53" s="296"/>
      <c r="D53" s="242"/>
      <c r="E53" s="117"/>
      <c r="F53" s="214" t="s">
        <v>915</v>
      </c>
      <c r="G53" s="150">
        <v>8046</v>
      </c>
      <c r="H53" s="145" t="s">
        <v>1025</v>
      </c>
      <c r="I53" s="141" t="s">
        <v>154</v>
      </c>
      <c r="J53" s="118"/>
      <c r="K53" s="127">
        <f>IFERROR(INDEX('Appendix A'!$C$6:$C$44,MATCH('Section 4. Goods and Servic (2'!I53,'Appendix A'!$B$6:$B$44,0)),0)</f>
        <v>0.22</v>
      </c>
      <c r="L53" s="13">
        <f>IF(D53="Foreign Supplier",0,IF(Purpose=Target,IF(#REF!&lt;&gt;"",#REF!,IF(J53&lt;&gt;"",J53,K53)),IF(J53&lt;&gt;"",J53,K53)))</f>
        <v>0.22</v>
      </c>
      <c r="M53" s="148">
        <v>7000</v>
      </c>
      <c r="N53" s="53">
        <f t="shared" si="0"/>
        <v>1540</v>
      </c>
      <c r="P53" s="255"/>
      <c r="Q53" s="256"/>
      <c r="R53" s="256"/>
      <c r="S53" s="256"/>
      <c r="T53" s="256"/>
      <c r="U53" s="256"/>
      <c r="V53" s="256"/>
      <c r="W53" s="256"/>
      <c r="X53" s="256"/>
      <c r="Y53" s="256"/>
      <c r="Z53" s="256"/>
      <c r="AA53" s="256"/>
      <c r="AB53" s="257"/>
    </row>
    <row r="54" spans="1:28" x14ac:dyDescent="0.35">
      <c r="A54" s="51">
        <f t="shared" si="1"/>
        <v>35</v>
      </c>
      <c r="B54" s="241"/>
      <c r="C54" s="296"/>
      <c r="D54" s="242"/>
      <c r="E54" s="117"/>
      <c r="F54" s="214" t="s">
        <v>915</v>
      </c>
      <c r="G54" s="150">
        <v>15039</v>
      </c>
      <c r="H54" s="145" t="s">
        <v>1026</v>
      </c>
      <c r="I54" s="141" t="s">
        <v>156</v>
      </c>
      <c r="J54" s="118"/>
      <c r="K54" s="127">
        <f>IFERROR(INDEX('Appendix A'!$C$6:$C$44,MATCH('Section 4. Goods and Servic (2'!I54,'Appendix A'!$B$6:$B$44,0)),0)</f>
        <v>0.05</v>
      </c>
      <c r="L54" s="13">
        <f>IF(D54="Foreign Supplier",0,IF(Purpose=Target,IF(#REF!&lt;&gt;"",#REF!,IF(J54&lt;&gt;"",J54,K54)),IF(J54&lt;&gt;"",J54,K54)))</f>
        <v>0.05</v>
      </c>
      <c r="M54" s="148">
        <v>531600</v>
      </c>
      <c r="N54" s="53">
        <f t="shared" si="0"/>
        <v>26580</v>
      </c>
      <c r="P54" s="255"/>
      <c r="Q54" s="256"/>
      <c r="R54" s="256"/>
      <c r="S54" s="256"/>
      <c r="T54" s="256"/>
      <c r="U54" s="256"/>
      <c r="V54" s="256"/>
      <c r="W54" s="256"/>
      <c r="X54" s="256"/>
      <c r="Y54" s="256"/>
      <c r="Z54" s="256"/>
      <c r="AA54" s="256"/>
      <c r="AB54" s="257"/>
    </row>
    <row r="55" spans="1:28" x14ac:dyDescent="0.35">
      <c r="A55" s="51">
        <f t="shared" si="1"/>
        <v>36</v>
      </c>
      <c r="B55" s="241"/>
      <c r="C55" s="296"/>
      <c r="D55" s="242"/>
      <c r="E55" s="117"/>
      <c r="F55" s="214" t="s">
        <v>915</v>
      </c>
      <c r="G55" s="150">
        <v>15024</v>
      </c>
      <c r="H55" s="147" t="s">
        <v>1027</v>
      </c>
      <c r="I55" s="141" t="s">
        <v>156</v>
      </c>
      <c r="J55" s="118"/>
      <c r="K55" s="127">
        <f>IFERROR(INDEX('Appendix A'!$C$6:$C$44,MATCH('Section 4. Goods and Servic (2'!I55,'Appendix A'!$B$6:$B$44,0)),0)</f>
        <v>0.05</v>
      </c>
      <c r="L55" s="13">
        <f>IF(D55="Foreign Supplier",0,IF(Purpose=Target,IF(#REF!&lt;&gt;"",#REF!,IF(J55&lt;&gt;"",J55,K55)),IF(J55&lt;&gt;"",J55,K55)))</f>
        <v>0.05</v>
      </c>
      <c r="M55" s="149">
        <v>14850</v>
      </c>
      <c r="N55" s="53">
        <f t="shared" si="0"/>
        <v>742.5</v>
      </c>
      <c r="P55" s="255"/>
      <c r="Q55" s="256"/>
      <c r="R55" s="256"/>
      <c r="S55" s="256"/>
      <c r="T55" s="256"/>
      <c r="U55" s="256"/>
      <c r="V55" s="256"/>
      <c r="W55" s="256"/>
      <c r="X55" s="256"/>
      <c r="Y55" s="256"/>
      <c r="Z55" s="256"/>
      <c r="AA55" s="256"/>
      <c r="AB55" s="257"/>
    </row>
    <row r="56" spans="1:28" x14ac:dyDescent="0.35">
      <c r="A56" s="51">
        <f t="shared" si="1"/>
        <v>37</v>
      </c>
      <c r="B56" s="241"/>
      <c r="C56" s="296"/>
      <c r="D56" s="242"/>
      <c r="E56" s="117"/>
      <c r="F56" s="214" t="s">
        <v>915</v>
      </c>
      <c r="G56" s="150">
        <v>6384</v>
      </c>
      <c r="H56" s="147" t="s">
        <v>1028</v>
      </c>
      <c r="I56" s="141" t="s">
        <v>167</v>
      </c>
      <c r="J56" s="118"/>
      <c r="K56" s="127">
        <f>IFERROR(INDEX('Appendix A'!$C$6:$C$44,MATCH('Section 4. Goods and Servic (2'!I56,'Appendix A'!$B$6:$B$44,0)),0)</f>
        <v>0.3</v>
      </c>
      <c r="L56" s="13">
        <f>IF(D56="Foreign Supplier",0,IF(Purpose=Target,IF(#REF!&lt;&gt;"",#REF!,IF(J56&lt;&gt;"",J56,K56)),IF(J56&lt;&gt;"",J56,K56)))</f>
        <v>0.3</v>
      </c>
      <c r="M56" s="149">
        <v>91550</v>
      </c>
      <c r="N56" s="53">
        <f t="shared" si="0"/>
        <v>27465</v>
      </c>
      <c r="P56" s="255"/>
      <c r="Q56" s="256"/>
      <c r="R56" s="256"/>
      <c r="S56" s="256"/>
      <c r="T56" s="256"/>
      <c r="U56" s="256"/>
      <c r="V56" s="256"/>
      <c r="W56" s="256"/>
      <c r="X56" s="256"/>
      <c r="Y56" s="256"/>
      <c r="Z56" s="256"/>
      <c r="AA56" s="256"/>
      <c r="AB56" s="257"/>
    </row>
    <row r="57" spans="1:28" x14ac:dyDescent="0.35">
      <c r="A57" s="51">
        <f t="shared" si="1"/>
        <v>38</v>
      </c>
      <c r="B57" s="241"/>
      <c r="C57" s="296"/>
      <c r="D57" s="242"/>
      <c r="E57" s="117"/>
      <c r="F57" s="214"/>
      <c r="G57" s="150"/>
      <c r="H57" s="147"/>
      <c r="I57" s="141"/>
      <c r="J57" s="118"/>
      <c r="K57" s="127">
        <f>IFERROR(INDEX('Appendix A'!$C$6:$C$44,MATCH('Section 4. Goods and Servic (2'!I57,'Appendix A'!$B$6:$B$44,0)),0)</f>
        <v>0</v>
      </c>
      <c r="L57" s="13">
        <f>IF(D57="Foreign Supplier",0,IF(Purpose=Target,IF(#REF!&lt;&gt;"",#REF!,IF(J57&lt;&gt;"",J57,K57)),IF(J57&lt;&gt;"",J57,K57)))</f>
        <v>0</v>
      </c>
      <c r="M57" s="149"/>
      <c r="N57" s="53">
        <f t="shared" si="0"/>
        <v>0</v>
      </c>
      <c r="P57" s="255"/>
      <c r="Q57" s="256"/>
      <c r="R57" s="256"/>
      <c r="S57" s="256"/>
      <c r="T57" s="256"/>
      <c r="U57" s="256"/>
      <c r="V57" s="256"/>
      <c r="W57" s="256"/>
      <c r="X57" s="256"/>
      <c r="Y57" s="256"/>
      <c r="Z57" s="256"/>
      <c r="AA57" s="256"/>
      <c r="AB57" s="257"/>
    </row>
    <row r="58" spans="1:28" x14ac:dyDescent="0.35">
      <c r="A58" s="51">
        <f t="shared" si="1"/>
        <v>39</v>
      </c>
      <c r="B58" s="241"/>
      <c r="C58" s="296"/>
      <c r="D58" s="242"/>
      <c r="E58" s="117"/>
      <c r="F58" s="214"/>
      <c r="G58" s="150"/>
      <c r="H58" s="147"/>
      <c r="I58" s="141"/>
      <c r="J58" s="118"/>
      <c r="K58" s="127">
        <f>IFERROR(INDEX('Appendix A'!$C$6:$C$44,MATCH('Section 4. Goods and Servic (2'!I58,'Appendix A'!$B$6:$B$44,0)),0)</f>
        <v>0</v>
      </c>
      <c r="L58" s="13">
        <f>IF(D58="Foreign Supplier",0,IF(Purpose=Target,IF(#REF!&lt;&gt;"",#REF!,IF(J58&lt;&gt;"",J58,K58)),IF(J58&lt;&gt;"",J58,K58)))</f>
        <v>0</v>
      </c>
      <c r="M58" s="149"/>
      <c r="N58" s="53">
        <f t="shared" si="0"/>
        <v>0</v>
      </c>
      <c r="P58" s="255"/>
      <c r="Q58" s="256"/>
      <c r="R58" s="256"/>
      <c r="S58" s="256"/>
      <c r="T58" s="256"/>
      <c r="U58" s="256"/>
      <c r="V58" s="256"/>
      <c r="W58" s="256"/>
      <c r="X58" s="256"/>
      <c r="Y58" s="256"/>
      <c r="Z58" s="256"/>
      <c r="AA58" s="256"/>
      <c r="AB58" s="257"/>
    </row>
    <row r="59" spans="1:28" x14ac:dyDescent="0.35">
      <c r="A59" s="51">
        <f t="shared" si="1"/>
        <v>40</v>
      </c>
      <c r="B59" s="241"/>
      <c r="C59" s="296"/>
      <c r="D59" s="242"/>
      <c r="E59" s="117"/>
      <c r="F59" s="214"/>
      <c r="G59" s="151"/>
      <c r="H59" s="147"/>
      <c r="I59" s="141"/>
      <c r="J59" s="118"/>
      <c r="K59" s="127">
        <f>IFERROR(INDEX('Appendix A'!$C$6:$C$44,MATCH('Section 4. Goods and Servic (2'!I59,'Appendix A'!$B$6:$B$44,0)),0)</f>
        <v>0</v>
      </c>
      <c r="L59" s="13">
        <f>IF(D59="Foreign Supplier",0,IF(Purpose=Target,IF(#REF!&lt;&gt;"",#REF!,IF(J59&lt;&gt;"",J59,K59)),IF(J59&lt;&gt;"",J59,K59)))</f>
        <v>0</v>
      </c>
      <c r="M59" s="149"/>
      <c r="N59" s="53">
        <f t="shared" si="0"/>
        <v>0</v>
      </c>
      <c r="P59" s="255"/>
      <c r="Q59" s="256"/>
      <c r="R59" s="256"/>
      <c r="S59" s="256"/>
      <c r="T59" s="256"/>
      <c r="U59" s="256"/>
      <c r="V59" s="256"/>
      <c r="W59" s="256"/>
      <c r="X59" s="256"/>
      <c r="Y59" s="256"/>
      <c r="Z59" s="256"/>
      <c r="AA59" s="256"/>
      <c r="AB59" s="257"/>
    </row>
    <row r="60" spans="1:28" x14ac:dyDescent="0.35">
      <c r="A60" s="51">
        <f t="shared" si="1"/>
        <v>41</v>
      </c>
      <c r="B60" s="241"/>
      <c r="C60" s="296"/>
      <c r="D60" s="242"/>
      <c r="E60" s="117"/>
      <c r="F60" s="214"/>
      <c r="G60" s="151"/>
      <c r="H60" s="147"/>
      <c r="I60" s="141"/>
      <c r="J60" s="118"/>
      <c r="K60" s="127">
        <f>IFERROR(INDEX('Appendix A'!$C$6:$C$44,MATCH('Section 4. Goods and Servic (2'!I60,'Appendix A'!$B$6:$B$44,0)),0)</f>
        <v>0</v>
      </c>
      <c r="L60" s="13">
        <f>IF(D60="Foreign Supplier",0,IF(Purpose=Target,IF(#REF!&lt;&gt;"",#REF!,IF(J60&lt;&gt;"",J60,K60)),IF(J60&lt;&gt;"",J60,K60)))</f>
        <v>0</v>
      </c>
      <c r="M60" s="149"/>
      <c r="N60" s="53">
        <f t="shared" si="0"/>
        <v>0</v>
      </c>
      <c r="P60" s="255"/>
      <c r="Q60" s="256"/>
      <c r="R60" s="256"/>
      <c r="S60" s="256"/>
      <c r="T60" s="256"/>
      <c r="U60" s="256"/>
      <c r="V60" s="256"/>
      <c r="W60" s="256"/>
      <c r="X60" s="256"/>
      <c r="Y60" s="256"/>
      <c r="Z60" s="256"/>
      <c r="AA60" s="256"/>
      <c r="AB60" s="257"/>
    </row>
    <row r="61" spans="1:28" x14ac:dyDescent="0.35">
      <c r="A61" s="51">
        <f t="shared" si="1"/>
        <v>42</v>
      </c>
      <c r="B61" s="241"/>
      <c r="C61" s="296"/>
      <c r="D61" s="242"/>
      <c r="E61" s="117"/>
      <c r="F61" s="214"/>
      <c r="G61" s="150"/>
      <c r="H61" s="147"/>
      <c r="I61" s="141"/>
      <c r="J61" s="118"/>
      <c r="K61" s="127">
        <f>IFERROR(INDEX('Appendix A'!$C$6:$C$44,MATCH('Section 4. Goods and Servic (2'!I61,'Appendix A'!$B$6:$B$44,0)),0)</f>
        <v>0</v>
      </c>
      <c r="L61" s="13">
        <f>IF(D61="Foreign Supplier",0,IF(Purpose=Target,IF(#REF!&lt;&gt;"",#REF!,IF(J61&lt;&gt;"",J61,K61)),IF(J61&lt;&gt;"",J61,K61)))</f>
        <v>0</v>
      </c>
      <c r="M61" s="149"/>
      <c r="N61" s="53">
        <f t="shared" si="0"/>
        <v>0</v>
      </c>
      <c r="P61" s="255"/>
      <c r="Q61" s="256"/>
      <c r="R61" s="256"/>
      <c r="S61" s="256"/>
      <c r="T61" s="256"/>
      <c r="U61" s="256"/>
      <c r="V61" s="256"/>
      <c r="W61" s="256"/>
      <c r="X61" s="256"/>
      <c r="Y61" s="256"/>
      <c r="Z61" s="256"/>
      <c r="AA61" s="256"/>
      <c r="AB61" s="257"/>
    </row>
    <row r="62" spans="1:28" x14ac:dyDescent="0.35">
      <c r="A62" s="51">
        <f t="shared" si="1"/>
        <v>43</v>
      </c>
      <c r="B62" s="241"/>
      <c r="C62" s="296"/>
      <c r="D62" s="242"/>
      <c r="E62" s="117"/>
      <c r="F62" s="214"/>
      <c r="G62" s="150"/>
      <c r="H62" s="147"/>
      <c r="I62" s="141"/>
      <c r="J62" s="118"/>
      <c r="K62" s="127">
        <f>IFERROR(INDEX('Appendix A'!$C$6:$C$44,MATCH('Section 4. Goods and Servic (2'!I62,'Appendix A'!$B$6:$B$44,0)),0)</f>
        <v>0</v>
      </c>
      <c r="L62" s="13">
        <f>IF(D62="Foreign Supplier",0,IF(Purpose=Target,IF(#REF!&lt;&gt;"",#REF!,IF(J62&lt;&gt;"",J62,K62)),IF(J62&lt;&gt;"",J62,K62)))</f>
        <v>0</v>
      </c>
      <c r="M62" s="149"/>
      <c r="N62" s="53">
        <f t="shared" si="0"/>
        <v>0</v>
      </c>
      <c r="P62" s="255"/>
      <c r="Q62" s="256"/>
      <c r="R62" s="256"/>
      <c r="S62" s="256"/>
      <c r="T62" s="256"/>
      <c r="U62" s="256"/>
      <c r="V62" s="256"/>
      <c r="W62" s="256"/>
      <c r="X62" s="256"/>
      <c r="Y62" s="256"/>
      <c r="Z62" s="256"/>
      <c r="AA62" s="256"/>
      <c r="AB62" s="257"/>
    </row>
    <row r="63" spans="1:28" x14ac:dyDescent="0.35">
      <c r="A63" s="51">
        <f t="shared" si="1"/>
        <v>44</v>
      </c>
      <c r="B63" s="241"/>
      <c r="C63" s="296"/>
      <c r="D63" s="242"/>
      <c r="E63" s="117"/>
      <c r="F63" s="214"/>
      <c r="G63" s="156"/>
      <c r="H63" s="147"/>
      <c r="I63" s="141"/>
      <c r="J63" s="118"/>
      <c r="K63" s="127">
        <f>IFERROR(INDEX('Appendix A'!$C$6:$C$44,MATCH('Section 4. Goods and Servic (2'!I63,'Appendix A'!$B$6:$B$44,0)),0)</f>
        <v>0</v>
      </c>
      <c r="L63" s="13">
        <f>IF(D63="Foreign Supplier",0,IF(Purpose=Target,IF(#REF!&lt;&gt;"",#REF!,IF(J63&lt;&gt;"",J63,K63)),IF(J63&lt;&gt;"",J63,K63)))</f>
        <v>0</v>
      </c>
      <c r="M63" s="149"/>
      <c r="N63" s="53">
        <f t="shared" si="0"/>
        <v>0</v>
      </c>
      <c r="P63" s="255"/>
      <c r="Q63" s="256"/>
      <c r="R63" s="256"/>
      <c r="S63" s="256"/>
      <c r="T63" s="256"/>
      <c r="U63" s="256"/>
      <c r="V63" s="256"/>
      <c r="W63" s="256"/>
      <c r="X63" s="256"/>
      <c r="Y63" s="256"/>
      <c r="Z63" s="256"/>
      <c r="AA63" s="256"/>
      <c r="AB63" s="257"/>
    </row>
    <row r="64" spans="1:28" x14ac:dyDescent="0.35">
      <c r="A64" s="51">
        <f t="shared" si="1"/>
        <v>45</v>
      </c>
      <c r="B64" s="241"/>
      <c r="C64" s="296"/>
      <c r="D64" s="242"/>
      <c r="E64" s="117"/>
      <c r="F64" s="214"/>
      <c r="G64" s="156"/>
      <c r="H64" s="147"/>
      <c r="I64" s="141"/>
      <c r="J64" s="118"/>
      <c r="K64" s="127">
        <f>IFERROR(INDEX('Appendix A'!$C$6:$C$44,MATCH('Section 4. Goods and Servic (2'!I64,'Appendix A'!$B$6:$B$44,0)),0)</f>
        <v>0</v>
      </c>
      <c r="L64" s="13">
        <f>IF(D64="Foreign Supplier",0,IF(Purpose=Target,IF(#REF!&lt;&gt;"",#REF!,IF(J64&lt;&gt;"",J64,K64)),IF(J64&lt;&gt;"",J64,K64)))</f>
        <v>0</v>
      </c>
      <c r="M64" s="149"/>
      <c r="N64" s="53">
        <f t="shared" si="0"/>
        <v>0</v>
      </c>
      <c r="P64" s="255"/>
      <c r="Q64" s="256"/>
      <c r="R64" s="256"/>
      <c r="S64" s="256"/>
      <c r="T64" s="256"/>
      <c r="U64" s="256"/>
      <c r="V64" s="256"/>
      <c r="W64" s="256"/>
      <c r="X64" s="256"/>
      <c r="Y64" s="256"/>
      <c r="Z64" s="256"/>
      <c r="AA64" s="256"/>
      <c r="AB64" s="257"/>
    </row>
    <row r="65" spans="1:28" x14ac:dyDescent="0.35">
      <c r="A65" s="51">
        <f t="shared" si="1"/>
        <v>46</v>
      </c>
      <c r="B65" s="241"/>
      <c r="C65" s="296"/>
      <c r="D65" s="242"/>
      <c r="E65" s="117"/>
      <c r="F65" s="214"/>
      <c r="G65" s="156"/>
      <c r="H65" s="147"/>
      <c r="I65" s="141"/>
      <c r="J65" s="118"/>
      <c r="K65" s="127">
        <f>IFERROR(INDEX('Appendix A'!$C$6:$C$44,MATCH('Section 4. Goods and Servic (2'!I65,'Appendix A'!$B$6:$B$44,0)),0)</f>
        <v>0</v>
      </c>
      <c r="L65" s="13">
        <f>IF(D65="Foreign Supplier",0,IF(Purpose=Target,IF(#REF!&lt;&gt;"",#REF!,IF(J65&lt;&gt;"",J65,K65)),IF(J65&lt;&gt;"",J65,K65)))</f>
        <v>0</v>
      </c>
      <c r="M65" s="149"/>
      <c r="N65" s="53">
        <f t="shared" si="0"/>
        <v>0</v>
      </c>
      <c r="P65" s="255"/>
      <c r="Q65" s="256"/>
      <c r="R65" s="256"/>
      <c r="S65" s="256"/>
      <c r="T65" s="256"/>
      <c r="U65" s="256"/>
      <c r="V65" s="256"/>
      <c r="W65" s="256"/>
      <c r="X65" s="256"/>
      <c r="Y65" s="256"/>
      <c r="Z65" s="256"/>
      <c r="AA65" s="256"/>
      <c r="AB65" s="257"/>
    </row>
    <row r="66" spans="1:28" x14ac:dyDescent="0.35">
      <c r="A66" s="51">
        <f t="shared" si="1"/>
        <v>47</v>
      </c>
      <c r="B66" s="241"/>
      <c r="C66" s="296"/>
      <c r="D66" s="242"/>
      <c r="E66" s="117"/>
      <c r="F66" s="214"/>
      <c r="G66" s="156"/>
      <c r="H66" s="147"/>
      <c r="I66" s="141"/>
      <c r="J66" s="118"/>
      <c r="K66" s="127">
        <f>IFERROR(INDEX('Appendix A'!$C$6:$C$44,MATCH('Section 4. Goods and Servic (2'!I66,'Appendix A'!$B$6:$B$44,0)),0)</f>
        <v>0</v>
      </c>
      <c r="L66" s="13">
        <f>IF(D66="Foreign Supplier",0,IF(Purpose=Target,IF(#REF!&lt;&gt;"",#REF!,IF(J66&lt;&gt;"",J66,K66)),IF(J66&lt;&gt;"",J66,K66)))</f>
        <v>0</v>
      </c>
      <c r="M66" s="149"/>
      <c r="N66" s="53">
        <f t="shared" si="0"/>
        <v>0</v>
      </c>
      <c r="P66" s="255"/>
      <c r="Q66" s="256"/>
      <c r="R66" s="256"/>
      <c r="S66" s="256"/>
      <c r="T66" s="256"/>
      <c r="U66" s="256"/>
      <c r="V66" s="256"/>
      <c r="W66" s="256"/>
      <c r="X66" s="256"/>
      <c r="Y66" s="256"/>
      <c r="Z66" s="256"/>
      <c r="AA66" s="256"/>
      <c r="AB66" s="257"/>
    </row>
    <row r="67" spans="1:28" x14ac:dyDescent="0.35">
      <c r="A67" s="51">
        <f t="shared" si="1"/>
        <v>48</v>
      </c>
      <c r="B67" s="241"/>
      <c r="C67" s="296"/>
      <c r="D67" s="242"/>
      <c r="E67" s="117"/>
      <c r="F67" s="117"/>
      <c r="G67" s="117"/>
      <c r="H67" s="147"/>
      <c r="I67" s="141"/>
      <c r="J67" s="118"/>
      <c r="K67" s="127">
        <f>IFERROR(INDEX('Appendix A'!$C$6:$C$44,MATCH('Section 4. Goods and Servic (2'!I67,'Appendix A'!$B$6:$B$44,0)),0)</f>
        <v>0</v>
      </c>
      <c r="L67" s="13">
        <f>IF(D67="Foreign Supplier",0,IF(Purpose=Target,IF(#REF!&lt;&gt;"",#REF!,IF(J67&lt;&gt;"",J67,K67)),IF(J67&lt;&gt;"",J67,K67)))</f>
        <v>0</v>
      </c>
      <c r="M67" s="149"/>
      <c r="N67" s="53">
        <f t="shared" si="0"/>
        <v>0</v>
      </c>
      <c r="P67" s="255"/>
      <c r="Q67" s="256"/>
      <c r="R67" s="256"/>
      <c r="S67" s="256"/>
      <c r="T67" s="256"/>
      <c r="U67" s="256"/>
      <c r="V67" s="256"/>
      <c r="W67" s="256"/>
      <c r="X67" s="256"/>
      <c r="Y67" s="256"/>
      <c r="Z67" s="256"/>
      <c r="AA67" s="256"/>
      <c r="AB67" s="257"/>
    </row>
    <row r="68" spans="1:28" x14ac:dyDescent="0.35">
      <c r="A68" s="51">
        <f t="shared" si="1"/>
        <v>49</v>
      </c>
      <c r="B68" s="241"/>
      <c r="C68" s="296"/>
      <c r="D68" s="242"/>
      <c r="E68" s="117"/>
      <c r="F68" s="117"/>
      <c r="G68" s="156"/>
      <c r="H68" s="147"/>
      <c r="I68" s="141"/>
      <c r="J68" s="118"/>
      <c r="K68" s="127">
        <f>IFERROR(INDEX('Appendix A'!$C$6:$C$44,MATCH('Section 4. Goods and Servic (2'!I68,'Appendix A'!$B$6:$B$44,0)),0)</f>
        <v>0</v>
      </c>
      <c r="L68" s="13">
        <f>IF(D68="Foreign Supplier",0,IF(Purpose=Target,IF(#REF!&lt;&gt;"",#REF!,IF(J68&lt;&gt;"",J68,K68)),IF(J68&lt;&gt;"",J68,K68)))</f>
        <v>0</v>
      </c>
      <c r="M68" s="149"/>
      <c r="N68" s="53">
        <f t="shared" si="0"/>
        <v>0</v>
      </c>
      <c r="P68" s="255"/>
      <c r="Q68" s="256"/>
      <c r="R68" s="256"/>
      <c r="S68" s="256"/>
      <c r="T68" s="256"/>
      <c r="U68" s="256"/>
      <c r="V68" s="256"/>
      <c r="W68" s="256"/>
      <c r="X68" s="256"/>
      <c r="Y68" s="256"/>
      <c r="Z68" s="256"/>
      <c r="AA68" s="256"/>
      <c r="AB68" s="257"/>
    </row>
    <row r="69" spans="1:28" x14ac:dyDescent="0.35">
      <c r="A69" s="51">
        <f t="shared" si="1"/>
        <v>50</v>
      </c>
      <c r="B69" s="241"/>
      <c r="C69" s="296"/>
      <c r="D69" s="242"/>
      <c r="E69" s="117"/>
      <c r="F69" s="117"/>
      <c r="G69" s="117"/>
      <c r="H69" s="117"/>
      <c r="I69" s="141"/>
      <c r="J69" s="118"/>
      <c r="K69" s="127">
        <f>IFERROR(INDEX('Appendix A'!$C$6:$C$44,MATCH('Section 4. Goods and Servic (2'!I69,'Appendix A'!$B$6:$B$44,0)),0)</f>
        <v>0</v>
      </c>
      <c r="L69" s="13">
        <f>IF(D69="Foreign Supplier",0,IF(Purpose=Target,IF(#REF!&lt;&gt;"",#REF!,IF(J69&lt;&gt;"",J69,K69)),IF(J69&lt;&gt;"",J69,K69)))</f>
        <v>0</v>
      </c>
      <c r="M69" s="116"/>
      <c r="N69" s="53">
        <f t="shared" si="0"/>
        <v>0</v>
      </c>
      <c r="P69" s="255"/>
      <c r="Q69" s="256"/>
      <c r="R69" s="256"/>
      <c r="S69" s="256"/>
      <c r="T69" s="256"/>
      <c r="U69" s="256"/>
      <c r="V69" s="256"/>
      <c r="W69" s="256"/>
      <c r="X69" s="256"/>
      <c r="Y69" s="256"/>
      <c r="Z69" s="256"/>
      <c r="AA69" s="256"/>
      <c r="AB69" s="257"/>
    </row>
    <row r="70" spans="1:28" x14ac:dyDescent="0.35">
      <c r="A70" s="51"/>
      <c r="B70" s="303" t="s">
        <v>79</v>
      </c>
      <c r="C70" s="304"/>
      <c r="D70" s="305"/>
      <c r="E70" s="54"/>
      <c r="F70" s="54"/>
      <c r="G70" s="54"/>
      <c r="H70" s="54"/>
      <c r="I70" s="54"/>
      <c r="J70" s="54"/>
      <c r="K70" s="54"/>
      <c r="L70" s="17">
        <f>IFERROR(SUMPRODUCT($M$20:$M$69,$L$20:$L$69)/SUM($M$20:$M$69),0)</f>
        <v>0.30443345207032024</v>
      </c>
      <c r="M70" s="79">
        <f>H14-SUM(M20:M69)</f>
        <v>0</v>
      </c>
      <c r="N70" s="79">
        <f t="shared" si="0"/>
        <v>0</v>
      </c>
      <c r="P70" s="255"/>
      <c r="Q70" s="256"/>
      <c r="R70" s="256"/>
      <c r="S70" s="256"/>
      <c r="T70" s="256"/>
      <c r="U70" s="256"/>
      <c r="V70" s="256"/>
      <c r="W70" s="256"/>
      <c r="X70" s="256"/>
      <c r="Y70" s="256"/>
      <c r="Z70" s="256"/>
      <c r="AA70" s="256"/>
      <c r="AB70" s="257"/>
    </row>
    <row r="71" spans="1:28" x14ac:dyDescent="0.35">
      <c r="A71" s="6"/>
      <c r="B71" s="303" t="s">
        <v>78</v>
      </c>
      <c r="C71" s="304"/>
      <c r="D71" s="305"/>
      <c r="E71" s="54"/>
      <c r="F71" s="54"/>
      <c r="G71" s="54"/>
      <c r="H71" s="54"/>
      <c r="I71" s="54"/>
      <c r="J71" s="54"/>
      <c r="K71" s="54"/>
      <c r="L71" s="54"/>
      <c r="M71" s="79">
        <f>SUM(M20:M70)</f>
        <v>128708276.97</v>
      </c>
      <c r="N71" s="79">
        <f>SUM(N20:N70)</f>
        <v>39183105.067999996</v>
      </c>
      <c r="P71" s="258"/>
      <c r="Q71" s="259"/>
      <c r="R71" s="259"/>
      <c r="S71" s="259"/>
      <c r="T71" s="259"/>
      <c r="U71" s="259"/>
      <c r="V71" s="259"/>
      <c r="W71" s="259"/>
      <c r="X71" s="259"/>
      <c r="Y71" s="259"/>
      <c r="Z71" s="259"/>
      <c r="AA71" s="259"/>
      <c r="AB71" s="260"/>
    </row>
    <row r="72" spans="1:28" x14ac:dyDescent="0.35">
      <c r="B72" s="52"/>
      <c r="C72" s="52"/>
      <c r="D72" s="52"/>
      <c r="E72" s="52"/>
      <c r="F72" s="52"/>
      <c r="G72" s="52"/>
      <c r="H72" s="52"/>
      <c r="I72" s="52"/>
      <c r="J72" s="52"/>
      <c r="K72" s="52"/>
      <c r="L72" s="52"/>
      <c r="M72" s="80"/>
      <c r="N72" s="52"/>
    </row>
    <row r="73" spans="1:28" x14ac:dyDescent="0.35">
      <c r="B73" s="52"/>
      <c r="C73" s="52"/>
      <c r="D73" s="52"/>
      <c r="E73" s="52"/>
      <c r="F73" s="52"/>
      <c r="G73" s="52"/>
      <c r="H73" s="52"/>
      <c r="I73" s="52"/>
      <c r="J73" s="52"/>
      <c r="K73" s="52"/>
      <c r="L73" s="52"/>
      <c r="M73" s="52"/>
      <c r="N73" s="52"/>
    </row>
    <row r="74" spans="1:28" x14ac:dyDescent="0.35">
      <c r="B74" s="137" t="s">
        <v>261</v>
      </c>
      <c r="Q74" s="14"/>
      <c r="R74" s="14"/>
    </row>
    <row r="75" spans="1:28" x14ac:dyDescent="0.35">
      <c r="B75" s="137" t="s">
        <v>260</v>
      </c>
    </row>
    <row r="76" spans="1:28" x14ac:dyDescent="0.35">
      <c r="B76" s="137" t="s">
        <v>264</v>
      </c>
    </row>
    <row r="77" spans="1:28" x14ac:dyDescent="0.35">
      <c r="B77" s="137" t="s">
        <v>266</v>
      </c>
    </row>
    <row r="78" spans="1:28" x14ac:dyDescent="0.35">
      <c r="B78" s="137" t="s">
        <v>267</v>
      </c>
    </row>
    <row r="79" spans="1:28" x14ac:dyDescent="0.35">
      <c r="B79" s="137" t="s">
        <v>268</v>
      </c>
    </row>
  </sheetData>
  <sheetProtection password="EF0D" sheet="1" objects="1" scenarios="1" insertColumns="0" insertRows="0"/>
  <mergeCells count="64">
    <mergeCell ref="B6:H6"/>
    <mergeCell ref="B7:H7"/>
    <mergeCell ref="B8:E8"/>
    <mergeCell ref="B9:E9"/>
    <mergeCell ref="B10:E10"/>
    <mergeCell ref="P13:AB15"/>
    <mergeCell ref="B14:E14"/>
    <mergeCell ref="B15:E15"/>
    <mergeCell ref="B18:N18"/>
    <mergeCell ref="B19:D19"/>
    <mergeCell ref="P19:AB71"/>
    <mergeCell ref="B20:D20"/>
    <mergeCell ref="B21:D21"/>
    <mergeCell ref="B22:D22"/>
    <mergeCell ref="B23:D23"/>
    <mergeCell ref="B13:H13"/>
    <mergeCell ref="B35:D35"/>
    <mergeCell ref="B24:D24"/>
    <mergeCell ref="B25:D25"/>
    <mergeCell ref="B26:D26"/>
    <mergeCell ref="B27:D27"/>
    <mergeCell ref="B28:D28"/>
    <mergeCell ref="B29:D29"/>
    <mergeCell ref="B30:D30"/>
    <mergeCell ref="B31:D31"/>
    <mergeCell ref="B32:D32"/>
    <mergeCell ref="B33:D33"/>
    <mergeCell ref="B34:D34"/>
    <mergeCell ref="B47:D47"/>
    <mergeCell ref="B36:D36"/>
    <mergeCell ref="B37:D37"/>
    <mergeCell ref="B38:D38"/>
    <mergeCell ref="B39:D39"/>
    <mergeCell ref="B40:D40"/>
    <mergeCell ref="B41:D41"/>
    <mergeCell ref="B42:D42"/>
    <mergeCell ref="B43:D43"/>
    <mergeCell ref="B44:D44"/>
    <mergeCell ref="B45:D45"/>
    <mergeCell ref="B46:D46"/>
    <mergeCell ref="B59:D59"/>
    <mergeCell ref="B48:D48"/>
    <mergeCell ref="B49:D49"/>
    <mergeCell ref="B50:D50"/>
    <mergeCell ref="B51:D51"/>
    <mergeCell ref="B52:D52"/>
    <mergeCell ref="B53:D53"/>
    <mergeCell ref="B54:D54"/>
    <mergeCell ref="B55:D55"/>
    <mergeCell ref="B56:D56"/>
    <mergeCell ref="B57:D57"/>
    <mergeCell ref="B58:D58"/>
    <mergeCell ref="B71:D71"/>
    <mergeCell ref="B60:D60"/>
    <mergeCell ref="B61:D61"/>
    <mergeCell ref="B62:D62"/>
    <mergeCell ref="B63:D63"/>
    <mergeCell ref="B64:D64"/>
    <mergeCell ref="B65:D65"/>
    <mergeCell ref="B66:D66"/>
    <mergeCell ref="B67:D67"/>
    <mergeCell ref="B68:D68"/>
    <mergeCell ref="B69:D69"/>
    <mergeCell ref="B70:D70"/>
  </mergeCells>
  <conditionalFormatting sqref="B5">
    <cfRule type="cellIs" dxfId="9" priority="1" stopIfTrue="1" operator="equal">
      <formula>"Application of Template defined"</formula>
    </cfRule>
    <cfRule type="cellIs" dxfId="8" priority="2" stopIfTrue="1" operator="equal">
      <formula>"WARNING - Application of Template not defined"</formula>
    </cfRule>
  </conditionalFormatting>
  <dataValidations count="1">
    <dataValidation type="decimal" operator="greaterThanOrEqual" allowBlank="1" showInputMessage="1" showErrorMessage="1" sqref="J20:J69 H14 M20:M69" xr:uid="{00000000-0002-0000-0500-000000000000}">
      <formula1>0</formula1>
    </dataValidation>
  </dataValidations>
  <pageMargins left="0.7" right="0.7" top="0.75" bottom="0.75" header="0.3" footer="0.3"/>
  <pageSetup paperSize="9" scale="3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'Appendix A'!$B$6:$B$44</xm:f>
          </x14:formula1>
          <xm:sqref>I20:I69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79"/>
  <sheetViews>
    <sheetView showGridLines="0" view="pageBreakPreview" topLeftCell="E24" zoomScale="70" zoomScaleNormal="85" zoomScaleSheetLayoutView="70" workbookViewId="0">
      <selection activeCell="M20" sqref="M20:M37"/>
    </sheetView>
  </sheetViews>
  <sheetFormatPr defaultColWidth="8.90625" defaultRowHeight="14.5" x14ac:dyDescent="0.35"/>
  <cols>
    <col min="1" max="1" width="4.453125" style="137" customWidth="1"/>
    <col min="2" max="2" width="9.6328125" style="137" customWidth="1"/>
    <col min="3" max="3" width="29.08984375" style="137" customWidth="1"/>
    <col min="4" max="4" width="26.453125" style="137" customWidth="1"/>
    <col min="5" max="7" width="26.6328125" style="137" customWidth="1"/>
    <col min="8" max="8" width="56.453125" style="137" customWidth="1"/>
    <col min="9" max="9" width="48.453125" style="137" customWidth="1"/>
    <col min="10" max="12" width="12" style="137" customWidth="1"/>
    <col min="13" max="13" width="19.08984375" style="137" customWidth="1"/>
    <col min="14" max="14" width="22.08984375" style="137" customWidth="1"/>
    <col min="15" max="15" width="5.453125" style="137" customWidth="1"/>
    <col min="16" max="16" width="15" style="137" customWidth="1"/>
    <col min="17" max="16384" width="8.90625" style="137"/>
  </cols>
  <sheetData>
    <row r="2" spans="2:28" ht="28.5" x14ac:dyDescent="0.65">
      <c r="B2" s="37" t="s">
        <v>37</v>
      </c>
    </row>
    <row r="5" spans="2:28" x14ac:dyDescent="0.35">
      <c r="B5" s="88"/>
    </row>
    <row r="6" spans="2:28" ht="21" customHeight="1" x14ac:dyDescent="0.35">
      <c r="B6" s="271" t="s">
        <v>38</v>
      </c>
      <c r="C6" s="271"/>
      <c r="D6" s="271"/>
      <c r="E6" s="271"/>
      <c r="F6" s="271"/>
      <c r="G6" s="271"/>
      <c r="H6" s="271"/>
      <c r="M6" s="19"/>
      <c r="N6" s="19"/>
      <c r="O6" s="14"/>
      <c r="P6" s="14"/>
      <c r="Q6" s="14"/>
    </row>
    <row r="7" spans="2:28" ht="21" customHeight="1" x14ac:dyDescent="0.35">
      <c r="B7" s="245" t="str">
        <f>'Section 1. General Information'!B7</f>
        <v>Report general information about the application of this Template</v>
      </c>
      <c r="C7" s="245"/>
      <c r="D7" s="245"/>
      <c r="E7" s="245"/>
      <c r="F7" s="245"/>
      <c r="G7" s="245"/>
      <c r="H7" s="245"/>
      <c r="M7" s="19"/>
      <c r="N7" s="19"/>
      <c r="O7" s="14"/>
      <c r="P7" s="14"/>
      <c r="Q7" s="14"/>
    </row>
    <row r="8" spans="2:28" ht="16.25" customHeight="1" x14ac:dyDescent="0.35">
      <c r="B8" s="297" t="str">
        <f>'Section 1. General Information'!$B$8</f>
        <v>Type of Local Content report related to this Template</v>
      </c>
      <c r="C8" s="298"/>
      <c r="D8" s="298"/>
      <c r="E8" s="299"/>
      <c r="F8" s="155"/>
      <c r="G8" s="155"/>
      <c r="H8" s="154" t="str">
        <f>'Section 1. General Information'!$C$8</f>
        <v>Local Content Contract Scorecard</v>
      </c>
      <c r="M8" s="19"/>
      <c r="N8" s="19"/>
      <c r="O8" s="14"/>
      <c r="P8" s="14"/>
      <c r="Q8" s="14"/>
    </row>
    <row r="9" spans="2:28" ht="16.25" customHeight="1" x14ac:dyDescent="0.35">
      <c r="B9" s="297" t="str">
        <f>'Section 1. General Information'!$B$9</f>
        <v>Level of operations reported in this Template</v>
      </c>
      <c r="C9" s="298"/>
      <c r="D9" s="298"/>
      <c r="E9" s="299"/>
      <c r="F9" s="155"/>
      <c r="G9" s="155"/>
      <c r="H9" s="154" t="str">
        <f>'Section 1. General Information'!$C$9</f>
        <v>Contract</v>
      </c>
      <c r="M9" s="19"/>
      <c r="N9" s="19"/>
      <c r="O9" s="14"/>
      <c r="P9" s="14"/>
      <c r="Q9" s="14"/>
    </row>
    <row r="10" spans="2:28" ht="16.25" customHeight="1" x14ac:dyDescent="0.35">
      <c r="B10" s="297" t="str">
        <f>'Section 1. General Information'!$B$10</f>
        <v>Type of Contract related to this Template</v>
      </c>
      <c r="C10" s="298"/>
      <c r="D10" s="298"/>
      <c r="E10" s="299"/>
      <c r="F10" s="155"/>
      <c r="G10" s="155"/>
      <c r="H10" s="154" t="str">
        <f>'Section 1. General Information'!$C$10</f>
        <v>All contracts</v>
      </c>
      <c r="M10" s="19"/>
      <c r="N10" s="19"/>
      <c r="O10" s="14"/>
      <c r="P10" s="14"/>
      <c r="Q10" s="14"/>
    </row>
    <row r="11" spans="2:28" ht="14.4" customHeight="1" x14ac:dyDescent="0.35">
      <c r="B11" s="3"/>
      <c r="C11" s="3"/>
      <c r="D11" s="3"/>
      <c r="E11" s="19"/>
      <c r="F11" s="19"/>
      <c r="G11" s="19"/>
      <c r="H11" s="19"/>
      <c r="N11" s="19"/>
      <c r="O11" s="14"/>
      <c r="P11" s="14"/>
      <c r="Q11" s="14"/>
    </row>
    <row r="12" spans="2:28" ht="21" customHeight="1" x14ac:dyDescent="0.35">
      <c r="B12" s="99" t="s">
        <v>207</v>
      </c>
      <c r="C12" s="99"/>
      <c r="D12" s="99"/>
      <c r="E12" s="102"/>
      <c r="F12" s="102"/>
      <c r="G12" s="102"/>
      <c r="H12" s="99"/>
      <c r="N12" s="19"/>
      <c r="O12" s="14"/>
      <c r="P12" s="25" t="s">
        <v>18</v>
      </c>
    </row>
    <row r="13" spans="2:28" ht="21" customHeight="1" x14ac:dyDescent="0.35">
      <c r="B13" s="244"/>
      <c r="C13" s="244"/>
      <c r="D13" s="244"/>
      <c r="E13" s="244"/>
      <c r="F13" s="244"/>
      <c r="G13" s="244"/>
      <c r="H13" s="244"/>
      <c r="N13" s="19"/>
      <c r="O13" s="14"/>
      <c r="P13" s="252"/>
      <c r="Q13" s="253"/>
      <c r="R13" s="253"/>
      <c r="S13" s="253"/>
      <c r="T13" s="253"/>
      <c r="U13" s="253"/>
      <c r="V13" s="253"/>
      <c r="W13" s="253"/>
      <c r="X13" s="253"/>
      <c r="Y13" s="253"/>
      <c r="Z13" s="253"/>
      <c r="AA13" s="253"/>
      <c r="AB13" s="254"/>
    </row>
    <row r="14" spans="2:28" ht="16.25" customHeight="1" x14ac:dyDescent="0.35">
      <c r="B14" s="297" t="s">
        <v>262</v>
      </c>
      <c r="C14" s="298"/>
      <c r="D14" s="298"/>
      <c r="E14" s="299"/>
      <c r="F14" s="155"/>
      <c r="G14" s="155"/>
      <c r="H14" s="116">
        <f>SUM(M20:M69)</f>
        <v>0</v>
      </c>
      <c r="N14" s="19"/>
      <c r="O14" s="14"/>
      <c r="P14" s="255"/>
      <c r="Q14" s="256"/>
      <c r="R14" s="256"/>
      <c r="S14" s="256"/>
      <c r="T14" s="256"/>
      <c r="U14" s="256"/>
      <c r="V14" s="256"/>
      <c r="W14" s="256"/>
      <c r="X14" s="256"/>
      <c r="Y14" s="256"/>
      <c r="Z14" s="256"/>
      <c r="AA14" s="256"/>
      <c r="AB14" s="257"/>
    </row>
    <row r="15" spans="2:28" ht="16.25" customHeight="1" x14ac:dyDescent="0.35">
      <c r="B15" s="297" t="s">
        <v>263</v>
      </c>
      <c r="C15" s="298"/>
      <c r="D15" s="298"/>
      <c r="E15" s="299"/>
      <c r="F15" s="155"/>
      <c r="G15" s="155"/>
      <c r="H15" s="55">
        <f>N71</f>
        <v>0</v>
      </c>
      <c r="N15" s="19"/>
      <c r="O15" s="14"/>
      <c r="P15" s="258"/>
      <c r="Q15" s="259"/>
      <c r="R15" s="259"/>
      <c r="S15" s="259"/>
      <c r="T15" s="259"/>
      <c r="U15" s="259"/>
      <c r="V15" s="259"/>
      <c r="W15" s="259"/>
      <c r="X15" s="259"/>
      <c r="Y15" s="259"/>
      <c r="Z15" s="259"/>
      <c r="AA15" s="259"/>
      <c r="AB15" s="260"/>
    </row>
    <row r="16" spans="2:28" ht="14.4" customHeight="1" x14ac:dyDescent="0.35">
      <c r="B16" s="3"/>
      <c r="C16" s="3"/>
      <c r="D16" s="3"/>
      <c r="E16" s="3"/>
      <c r="F16" s="3"/>
      <c r="G16" s="3"/>
      <c r="H16" s="3"/>
      <c r="I16" s="3"/>
      <c r="J16" s="3"/>
      <c r="K16" s="19"/>
      <c r="L16" s="19"/>
      <c r="M16" s="19"/>
      <c r="N16" s="19"/>
      <c r="O16" s="14"/>
    </row>
    <row r="17" spans="1:28" ht="21" customHeight="1" x14ac:dyDescent="0.35">
      <c r="B17" s="99" t="s">
        <v>265</v>
      </c>
      <c r="C17" s="99"/>
      <c r="D17" s="99"/>
      <c r="E17" s="102"/>
      <c r="F17" s="102"/>
      <c r="G17" s="102"/>
      <c r="H17" s="102"/>
      <c r="I17" s="99"/>
      <c r="J17" s="99"/>
      <c r="K17" s="99"/>
      <c r="L17" s="99"/>
      <c r="M17" s="99"/>
      <c r="N17" s="99"/>
    </row>
    <row r="18" spans="1:28" ht="21" customHeight="1" x14ac:dyDescent="0.35">
      <c r="B18" s="245"/>
      <c r="C18" s="245"/>
      <c r="D18" s="245"/>
      <c r="E18" s="245"/>
      <c r="F18" s="245"/>
      <c r="G18" s="245"/>
      <c r="H18" s="245"/>
      <c r="I18" s="245"/>
      <c r="J18" s="245"/>
      <c r="K18" s="245"/>
      <c r="L18" s="245"/>
      <c r="M18" s="245"/>
      <c r="N18" s="245"/>
      <c r="P18" s="25" t="s">
        <v>18</v>
      </c>
    </row>
    <row r="19" spans="1:28" ht="45.75" customHeight="1" x14ac:dyDescent="0.35">
      <c r="B19" s="300" t="s">
        <v>12</v>
      </c>
      <c r="C19" s="301"/>
      <c r="D19" s="302"/>
      <c r="E19" s="45" t="s">
        <v>275</v>
      </c>
      <c r="F19" s="45"/>
      <c r="G19" s="45"/>
      <c r="H19" s="45" t="s">
        <v>105</v>
      </c>
      <c r="I19" s="45" t="s">
        <v>106</v>
      </c>
      <c r="J19" s="45" t="s">
        <v>276</v>
      </c>
      <c r="K19" s="45" t="s">
        <v>277</v>
      </c>
      <c r="L19" s="45" t="s">
        <v>77</v>
      </c>
      <c r="M19" s="45" t="s">
        <v>278</v>
      </c>
      <c r="N19" s="45" t="s">
        <v>49</v>
      </c>
      <c r="P19" s="252"/>
      <c r="Q19" s="253"/>
      <c r="R19" s="253"/>
      <c r="S19" s="253"/>
      <c r="T19" s="253"/>
      <c r="U19" s="253"/>
      <c r="V19" s="253"/>
      <c r="W19" s="253"/>
      <c r="X19" s="253"/>
      <c r="Y19" s="253"/>
      <c r="Z19" s="253"/>
      <c r="AA19" s="253"/>
      <c r="AB19" s="254"/>
    </row>
    <row r="20" spans="1:28" x14ac:dyDescent="0.35">
      <c r="A20" s="51">
        <v>1</v>
      </c>
      <c r="B20" s="241"/>
      <c r="C20" s="296"/>
      <c r="D20" s="242"/>
      <c r="E20" s="117"/>
      <c r="F20" s="141"/>
      <c r="G20" s="150"/>
      <c r="H20" s="213"/>
      <c r="I20" s="141"/>
      <c r="J20" s="118"/>
      <c r="K20" s="127">
        <f>IFERROR(INDEX('Appendix A'!$C$6:$C$44,MATCH('Section 4. Goods and Servic 3'!I20,'Appendix A'!$B$6:$B$44,0)),0)</f>
        <v>0</v>
      </c>
      <c r="L20" s="13">
        <f>IF(D20=Foreign,0,IF(D20=Distributor,'Appendix A'!$C$35,IF(Purpose=Target,IF(#REF!&lt;&gt;"",#REF!,IF(J20&lt;&gt;"",J20,K20)),IF(J20&lt;&gt;"",J20,K20))))</f>
        <v>0</v>
      </c>
      <c r="M20" s="190"/>
      <c r="N20" s="53">
        <f>M20*L20</f>
        <v>0</v>
      </c>
      <c r="P20" s="255"/>
      <c r="Q20" s="256"/>
      <c r="R20" s="256"/>
      <c r="S20" s="256"/>
      <c r="T20" s="256"/>
      <c r="U20" s="256"/>
      <c r="V20" s="256"/>
      <c r="W20" s="256"/>
      <c r="X20" s="256"/>
      <c r="Y20" s="256"/>
      <c r="Z20" s="256"/>
      <c r="AA20" s="256"/>
      <c r="AB20" s="257"/>
    </row>
    <row r="21" spans="1:28" x14ac:dyDescent="0.35">
      <c r="A21" s="51">
        <f>A20+1</f>
        <v>2</v>
      </c>
      <c r="B21" s="241"/>
      <c r="C21" s="296"/>
      <c r="D21" s="242"/>
      <c r="E21" s="117"/>
      <c r="F21" s="144"/>
      <c r="G21" s="150"/>
      <c r="H21" s="213"/>
      <c r="I21" s="141"/>
      <c r="J21" s="118"/>
      <c r="K21" s="127">
        <f>IFERROR(INDEX('Appendix A'!$C$6:$C$44,MATCH('Section 4. Goods and Servic 3'!I21,'Appendix A'!$B$6:$B$44,0)),0)</f>
        <v>0</v>
      </c>
      <c r="L21" s="13">
        <f>IF(D21="Foreign Supplier",0,IF(Purpose=Target,IF(#REF!&lt;&gt;"",#REF!,IF(J21&lt;&gt;"",J21,K21)),IF(J21&lt;&gt;"",J21,K21)))</f>
        <v>0</v>
      </c>
      <c r="M21" s="190"/>
      <c r="N21" s="53">
        <f t="shared" ref="N21:N70" si="0">M21*L21</f>
        <v>0</v>
      </c>
      <c r="P21" s="255"/>
      <c r="Q21" s="256"/>
      <c r="R21" s="256"/>
      <c r="S21" s="256"/>
      <c r="T21" s="256"/>
      <c r="U21" s="256"/>
      <c r="V21" s="256"/>
      <c r="W21" s="256"/>
      <c r="X21" s="256"/>
      <c r="Y21" s="256"/>
      <c r="Z21" s="256"/>
      <c r="AA21" s="256"/>
      <c r="AB21" s="257"/>
    </row>
    <row r="22" spans="1:28" x14ac:dyDescent="0.35">
      <c r="A22" s="51">
        <f t="shared" ref="A22:A69" si="1">A21+1</f>
        <v>3</v>
      </c>
      <c r="B22" s="241"/>
      <c r="C22" s="296"/>
      <c r="D22" s="242"/>
      <c r="E22" s="117"/>
      <c r="F22" s="144"/>
      <c r="G22" s="150"/>
      <c r="H22" s="213"/>
      <c r="I22" s="141"/>
      <c r="J22" s="118"/>
      <c r="K22" s="127">
        <f>IFERROR(INDEX('Appendix A'!$C$6:$C$44,MATCH('Section 4. Goods and Servic 3'!I22,'Appendix A'!$B$6:$B$44,0)),0)</f>
        <v>0</v>
      </c>
      <c r="L22" s="13">
        <f>IF(D22="Foreign Supplier",0,IF(Purpose=Target,IF(#REF!&lt;&gt;"",#REF!,IF(J22&lt;&gt;"",J22,K22)),IF(J22&lt;&gt;"",J22,K22)))</f>
        <v>0</v>
      </c>
      <c r="M22" s="190"/>
      <c r="N22" s="53">
        <f t="shared" si="0"/>
        <v>0</v>
      </c>
      <c r="P22" s="255"/>
      <c r="Q22" s="256"/>
      <c r="R22" s="256"/>
      <c r="S22" s="256"/>
      <c r="T22" s="256"/>
      <c r="U22" s="256"/>
      <c r="V22" s="256"/>
      <c r="W22" s="256"/>
      <c r="X22" s="256"/>
      <c r="Y22" s="256"/>
      <c r="Z22" s="256"/>
      <c r="AA22" s="256"/>
      <c r="AB22" s="257"/>
    </row>
    <row r="23" spans="1:28" x14ac:dyDescent="0.35">
      <c r="A23" s="51">
        <f t="shared" si="1"/>
        <v>4</v>
      </c>
      <c r="B23" s="241"/>
      <c r="C23" s="296"/>
      <c r="D23" s="242"/>
      <c r="E23" s="117"/>
      <c r="F23" s="146"/>
      <c r="G23" s="150"/>
      <c r="H23" s="213"/>
      <c r="I23" s="141"/>
      <c r="J23" s="118"/>
      <c r="K23" s="127">
        <f>IFERROR(INDEX('Appendix A'!$C$6:$C$44,MATCH('Section 4. Goods and Servic 3'!I23,'Appendix A'!$B$6:$B$44,0)),0)</f>
        <v>0</v>
      </c>
      <c r="L23" s="13">
        <f>IF(D23="Foreign Supplier",0,IF(Purpose=Target,IF(#REF!&lt;&gt;"",#REF!,IF(J23&lt;&gt;"",J23,K23)),IF(J23&lt;&gt;"",J23,K23)))</f>
        <v>0</v>
      </c>
      <c r="M23" s="190"/>
      <c r="N23" s="53">
        <f t="shared" si="0"/>
        <v>0</v>
      </c>
      <c r="P23" s="255"/>
      <c r="Q23" s="256"/>
      <c r="R23" s="256"/>
      <c r="S23" s="256"/>
      <c r="T23" s="256"/>
      <c r="U23" s="256"/>
      <c r="V23" s="256"/>
      <c r="W23" s="256"/>
      <c r="X23" s="256"/>
      <c r="Y23" s="256"/>
      <c r="Z23" s="256"/>
      <c r="AA23" s="256"/>
      <c r="AB23" s="257"/>
    </row>
    <row r="24" spans="1:28" x14ac:dyDescent="0.35">
      <c r="A24" s="51">
        <f t="shared" si="1"/>
        <v>5</v>
      </c>
      <c r="B24" s="241"/>
      <c r="C24" s="296"/>
      <c r="D24" s="242"/>
      <c r="E24" s="117"/>
      <c r="F24" s="144"/>
      <c r="G24" s="150"/>
      <c r="H24" s="147"/>
      <c r="I24" s="141"/>
      <c r="J24" s="118"/>
      <c r="K24" s="127">
        <f>IFERROR(INDEX('Appendix A'!$C$6:$C$44,MATCH('Section 4. Goods and Servic 3'!I24,'Appendix A'!$B$6:$B$44,0)),0)</f>
        <v>0</v>
      </c>
      <c r="L24" s="13">
        <f>IF(D24="Foreign Supplier",0,IF(Purpose=Target,IF(#REF!&lt;&gt;"",#REF!,IF(J24&lt;&gt;"",J24,K24)),IF(J24&lt;&gt;"",J24,K24)))</f>
        <v>0</v>
      </c>
      <c r="M24" s="190"/>
      <c r="N24" s="53">
        <f t="shared" si="0"/>
        <v>0</v>
      </c>
      <c r="P24" s="255"/>
      <c r="Q24" s="256"/>
      <c r="R24" s="256"/>
      <c r="S24" s="256"/>
      <c r="T24" s="256"/>
      <c r="U24" s="256"/>
      <c r="V24" s="256"/>
      <c r="W24" s="256"/>
      <c r="X24" s="256"/>
      <c r="Y24" s="256"/>
      <c r="Z24" s="256"/>
      <c r="AA24" s="256"/>
      <c r="AB24" s="257"/>
    </row>
    <row r="25" spans="1:28" x14ac:dyDescent="0.35">
      <c r="A25" s="51">
        <f t="shared" si="1"/>
        <v>6</v>
      </c>
      <c r="B25" s="241"/>
      <c r="C25" s="296"/>
      <c r="D25" s="242"/>
      <c r="E25" s="117"/>
      <c r="F25" s="146"/>
      <c r="G25" s="150"/>
      <c r="H25" s="147"/>
      <c r="I25" s="141"/>
      <c r="J25" s="118"/>
      <c r="K25" s="127">
        <f>IFERROR(INDEX('Appendix A'!$C$6:$C$44,MATCH('Section 4. Goods and Servic 3'!I25,'Appendix A'!$B$6:$B$44,0)),0)</f>
        <v>0</v>
      </c>
      <c r="L25" s="13">
        <f>IF(D25="Foreign Supplier",0,IF(Purpose=Target,IF(#REF!&lt;&gt;"",#REF!,IF(J25&lt;&gt;"",J25,K25)),IF(J25&lt;&gt;"",J25,K25)))</f>
        <v>0</v>
      </c>
      <c r="M25" s="190"/>
      <c r="N25" s="53">
        <f t="shared" si="0"/>
        <v>0</v>
      </c>
      <c r="P25" s="255"/>
      <c r="Q25" s="256"/>
      <c r="R25" s="256"/>
      <c r="S25" s="256"/>
      <c r="T25" s="256"/>
      <c r="U25" s="256"/>
      <c r="V25" s="256"/>
      <c r="W25" s="256"/>
      <c r="X25" s="256"/>
      <c r="Y25" s="256"/>
      <c r="Z25" s="256"/>
      <c r="AA25" s="256"/>
      <c r="AB25" s="257"/>
    </row>
    <row r="26" spans="1:28" x14ac:dyDescent="0.35">
      <c r="A26" s="51">
        <f t="shared" si="1"/>
        <v>7</v>
      </c>
      <c r="B26" s="241"/>
      <c r="C26" s="296"/>
      <c r="D26" s="242"/>
      <c r="E26" s="117"/>
      <c r="F26" s="146"/>
      <c r="G26" s="151"/>
      <c r="H26" s="147"/>
      <c r="I26" s="141"/>
      <c r="J26" s="118"/>
      <c r="K26" s="127">
        <f>IFERROR(INDEX('Appendix A'!$C$6:$C$44,MATCH('Section 4. Goods and Servic 3'!I26,'Appendix A'!$B$6:$B$44,0)),0)</f>
        <v>0</v>
      </c>
      <c r="L26" s="13">
        <f>IF(D26="Foreign Supplier",0,IF(Purpose=Target,IF(#REF!&lt;&gt;"",#REF!,IF(J26&lt;&gt;"",J26,K26)),IF(J26&lt;&gt;"",J26,K26)))</f>
        <v>0</v>
      </c>
      <c r="M26" s="190"/>
      <c r="N26" s="53">
        <f t="shared" si="0"/>
        <v>0</v>
      </c>
      <c r="P26" s="255"/>
      <c r="Q26" s="256"/>
      <c r="R26" s="256"/>
      <c r="S26" s="256"/>
      <c r="T26" s="256"/>
      <c r="U26" s="256"/>
      <c r="V26" s="256"/>
      <c r="W26" s="256"/>
      <c r="X26" s="256"/>
      <c r="Y26" s="256"/>
      <c r="Z26" s="256"/>
      <c r="AA26" s="256"/>
      <c r="AB26" s="257"/>
    </row>
    <row r="27" spans="1:28" x14ac:dyDescent="0.35">
      <c r="A27" s="51">
        <f t="shared" si="1"/>
        <v>8</v>
      </c>
      <c r="B27" s="241"/>
      <c r="C27" s="296"/>
      <c r="D27" s="242"/>
      <c r="E27" s="117"/>
      <c r="F27" s="141"/>
      <c r="G27" s="150"/>
      <c r="H27" s="147"/>
      <c r="I27" s="141"/>
      <c r="J27" s="118"/>
      <c r="K27" s="127">
        <f>IFERROR(INDEX('Appendix A'!$C$6:$C$44,MATCH('Section 4. Goods and Servic 3'!I27,'Appendix A'!$B$6:$B$44,0)),0)</f>
        <v>0</v>
      </c>
      <c r="L27" s="13">
        <f>IF(D27="Foreign Supplier",0,IF(Purpose=Target,IF(#REF!&lt;&gt;"",#REF!,IF(J27&lt;&gt;"",J27,K27)),IF(J27&lt;&gt;"",J27,K27)))</f>
        <v>0</v>
      </c>
      <c r="M27" s="190"/>
      <c r="N27" s="53">
        <f t="shared" si="0"/>
        <v>0</v>
      </c>
      <c r="P27" s="255"/>
      <c r="Q27" s="256"/>
      <c r="R27" s="256"/>
      <c r="S27" s="256"/>
      <c r="T27" s="256"/>
      <c r="U27" s="256"/>
      <c r="V27" s="256"/>
      <c r="W27" s="256"/>
      <c r="X27" s="256"/>
      <c r="Y27" s="256"/>
      <c r="Z27" s="256"/>
      <c r="AA27" s="256"/>
      <c r="AB27" s="257"/>
    </row>
    <row r="28" spans="1:28" x14ac:dyDescent="0.35">
      <c r="A28" s="51">
        <f t="shared" si="1"/>
        <v>9</v>
      </c>
      <c r="B28" s="241"/>
      <c r="C28" s="296"/>
      <c r="D28" s="242"/>
      <c r="E28" s="117"/>
      <c r="F28" s="141"/>
      <c r="G28" s="150"/>
      <c r="H28" s="147"/>
      <c r="I28" s="141"/>
      <c r="J28" s="118"/>
      <c r="K28" s="127">
        <f>IFERROR(INDEX('Appendix A'!$C$6:$C$44,MATCH('Section 4. Goods and Servic 3'!I28,'Appendix A'!$B$6:$B$44,0)),0)</f>
        <v>0</v>
      </c>
      <c r="L28" s="13">
        <f>IF(D28="Foreign Supplier",0,IF(Purpose=Target,IF(#REF!&lt;&gt;"",#REF!,IF(J28&lt;&gt;"",J28,K28)),IF(J28&lt;&gt;"",J28,K28)))</f>
        <v>0</v>
      </c>
      <c r="M28" s="190"/>
      <c r="N28" s="53">
        <f t="shared" si="0"/>
        <v>0</v>
      </c>
      <c r="P28" s="255"/>
      <c r="Q28" s="256"/>
      <c r="R28" s="256"/>
      <c r="S28" s="256"/>
      <c r="T28" s="256"/>
      <c r="U28" s="256"/>
      <c r="V28" s="256"/>
      <c r="W28" s="256"/>
      <c r="X28" s="256"/>
      <c r="Y28" s="256"/>
      <c r="Z28" s="256"/>
      <c r="AA28" s="256"/>
      <c r="AB28" s="257"/>
    </row>
    <row r="29" spans="1:28" x14ac:dyDescent="0.35">
      <c r="A29" s="51">
        <f t="shared" si="1"/>
        <v>10</v>
      </c>
      <c r="B29" s="241"/>
      <c r="C29" s="296"/>
      <c r="D29" s="242"/>
      <c r="E29" s="117"/>
      <c r="F29" s="146"/>
      <c r="G29" s="150"/>
      <c r="H29" s="147"/>
      <c r="I29" s="141"/>
      <c r="J29" s="118"/>
      <c r="K29" s="127">
        <f>IFERROR(INDEX('Appendix A'!$C$6:$C$44,MATCH('Section 4. Goods and Servic 3'!I29,'Appendix A'!$B$6:$B$44,0)),0)</f>
        <v>0</v>
      </c>
      <c r="L29" s="13">
        <f>IF(D29="Foreign Supplier",0,IF(Purpose=Target,IF(#REF!&lt;&gt;"",#REF!,IF(J29&lt;&gt;"",J29,K29)),IF(J29&lt;&gt;"",J29,K29)))</f>
        <v>0</v>
      </c>
      <c r="M29" s="190"/>
      <c r="N29" s="53">
        <f t="shared" si="0"/>
        <v>0</v>
      </c>
      <c r="P29" s="255"/>
      <c r="Q29" s="256"/>
      <c r="R29" s="256"/>
      <c r="S29" s="256"/>
      <c r="T29" s="256"/>
      <c r="U29" s="256"/>
      <c r="V29" s="256"/>
      <c r="W29" s="256"/>
      <c r="X29" s="256"/>
      <c r="Y29" s="256"/>
      <c r="Z29" s="256"/>
      <c r="AA29" s="256"/>
      <c r="AB29" s="257"/>
    </row>
    <row r="30" spans="1:28" x14ac:dyDescent="0.35">
      <c r="A30" s="51">
        <f t="shared" si="1"/>
        <v>11</v>
      </c>
      <c r="B30" s="241"/>
      <c r="C30" s="296"/>
      <c r="D30" s="242"/>
      <c r="E30" s="117"/>
      <c r="F30" s="146"/>
      <c r="G30" s="150"/>
      <c r="H30" s="147"/>
      <c r="I30" s="141"/>
      <c r="J30" s="118"/>
      <c r="K30" s="127">
        <f>IFERROR(INDEX('Appendix A'!$C$6:$C$44,MATCH('Section 4. Goods and Servic 3'!I30,'Appendix A'!$B$6:$B$44,0)),0)</f>
        <v>0</v>
      </c>
      <c r="L30" s="13">
        <f>IF(D30="Foreign Supplier",0,IF(Purpose=Target,IF(#REF!&lt;&gt;"",#REF!,IF(J30&lt;&gt;"",J30,K30)),IF(J30&lt;&gt;"",J30,K30)))</f>
        <v>0</v>
      </c>
      <c r="M30" s="190"/>
      <c r="N30" s="53">
        <f t="shared" si="0"/>
        <v>0</v>
      </c>
      <c r="P30" s="255"/>
      <c r="Q30" s="256"/>
      <c r="R30" s="256"/>
      <c r="S30" s="256"/>
      <c r="T30" s="256"/>
      <c r="U30" s="256"/>
      <c r="V30" s="256"/>
      <c r="W30" s="256"/>
      <c r="X30" s="256"/>
      <c r="Y30" s="256"/>
      <c r="Z30" s="256"/>
      <c r="AA30" s="256"/>
      <c r="AB30" s="257"/>
    </row>
    <row r="31" spans="1:28" x14ac:dyDescent="0.35">
      <c r="A31" s="51">
        <f t="shared" si="1"/>
        <v>12</v>
      </c>
      <c r="B31" s="241"/>
      <c r="C31" s="296"/>
      <c r="D31" s="242"/>
      <c r="E31" s="117"/>
      <c r="F31" s="146"/>
      <c r="G31" s="150"/>
      <c r="H31" s="147"/>
      <c r="I31" s="141"/>
      <c r="J31" s="118"/>
      <c r="K31" s="127">
        <f>IFERROR(INDEX('Appendix A'!$C$6:$C$44,MATCH('Section 4. Goods and Servic 3'!I31,'Appendix A'!$B$6:$B$44,0)),0)</f>
        <v>0</v>
      </c>
      <c r="L31" s="13">
        <f>IF(D31="Foreign Supplier",0,IF(Purpose=Target,IF(#REF!&lt;&gt;"",#REF!,IF(J31&lt;&gt;"",J31,K31)),IF(J31&lt;&gt;"",J31,K31)))</f>
        <v>0</v>
      </c>
      <c r="M31" s="190"/>
      <c r="N31" s="53">
        <f t="shared" si="0"/>
        <v>0</v>
      </c>
      <c r="P31" s="255"/>
      <c r="Q31" s="256"/>
      <c r="R31" s="256"/>
      <c r="S31" s="256"/>
      <c r="T31" s="256"/>
      <c r="U31" s="256"/>
      <c r="V31" s="256"/>
      <c r="W31" s="256"/>
      <c r="X31" s="256"/>
      <c r="Y31" s="256"/>
      <c r="Z31" s="256"/>
      <c r="AA31" s="256"/>
      <c r="AB31" s="257"/>
    </row>
    <row r="32" spans="1:28" x14ac:dyDescent="0.35">
      <c r="A32" s="51">
        <f t="shared" si="1"/>
        <v>13</v>
      </c>
      <c r="B32" s="241"/>
      <c r="C32" s="296"/>
      <c r="D32" s="242"/>
      <c r="E32" s="117"/>
      <c r="F32" s="146"/>
      <c r="G32" s="150"/>
      <c r="H32" s="147"/>
      <c r="I32" s="141"/>
      <c r="J32" s="118"/>
      <c r="K32" s="127">
        <f>IFERROR(INDEX('Appendix A'!$C$6:$C$44,MATCH('Section 4. Goods and Servic 3'!I32,'Appendix A'!$B$6:$B$44,0)),0)</f>
        <v>0</v>
      </c>
      <c r="L32" s="13">
        <f>IF(D32="Foreign Supplier",0,IF(Purpose=Target,IF(#REF!&lt;&gt;"",#REF!,IF(J32&lt;&gt;"",J32,K32)),IF(J32&lt;&gt;"",J32,K32)))</f>
        <v>0</v>
      </c>
      <c r="M32" s="190"/>
      <c r="N32" s="53">
        <f t="shared" si="0"/>
        <v>0</v>
      </c>
      <c r="P32" s="255"/>
      <c r="Q32" s="256"/>
      <c r="R32" s="256"/>
      <c r="S32" s="256"/>
      <c r="T32" s="256"/>
      <c r="U32" s="256"/>
      <c r="V32" s="256"/>
      <c r="W32" s="256"/>
      <c r="X32" s="256"/>
      <c r="Y32" s="256"/>
      <c r="Z32" s="256"/>
      <c r="AA32" s="256"/>
      <c r="AB32" s="257"/>
    </row>
    <row r="33" spans="1:28" x14ac:dyDescent="0.35">
      <c r="A33" s="51">
        <f t="shared" si="1"/>
        <v>14</v>
      </c>
      <c r="B33" s="241"/>
      <c r="C33" s="296"/>
      <c r="D33" s="242"/>
      <c r="E33" s="117"/>
      <c r="F33" s="146"/>
      <c r="G33" s="151"/>
      <c r="H33" s="147"/>
      <c r="I33" s="141"/>
      <c r="J33" s="118"/>
      <c r="K33" s="127">
        <f>IFERROR(INDEX('Appendix A'!$C$6:$C$44,MATCH('Section 4. Goods and Servic 3'!I33,'Appendix A'!$B$6:$B$44,0)),0)</f>
        <v>0</v>
      </c>
      <c r="L33" s="13">
        <f>IF(D33="Foreign Supplier",0,IF(Purpose=Target,IF(#REF!&lt;&gt;"",#REF!,IF(J33&lt;&gt;"",J33,K33)),IF(J33&lt;&gt;"",J33,K33)))</f>
        <v>0</v>
      </c>
      <c r="M33" s="190"/>
      <c r="N33" s="53">
        <f t="shared" si="0"/>
        <v>0</v>
      </c>
      <c r="P33" s="255"/>
      <c r="Q33" s="256"/>
      <c r="R33" s="256"/>
      <c r="S33" s="256"/>
      <c r="T33" s="256"/>
      <c r="U33" s="256"/>
      <c r="V33" s="256"/>
      <c r="W33" s="256"/>
      <c r="X33" s="256"/>
      <c r="Y33" s="256"/>
      <c r="Z33" s="256"/>
      <c r="AA33" s="256"/>
      <c r="AB33" s="257"/>
    </row>
    <row r="34" spans="1:28" x14ac:dyDescent="0.35">
      <c r="A34" s="51">
        <f>A33+1</f>
        <v>15</v>
      </c>
      <c r="B34" s="241"/>
      <c r="C34" s="296"/>
      <c r="D34" s="242"/>
      <c r="E34" s="117"/>
      <c r="F34" s="146"/>
      <c r="G34" s="151"/>
      <c r="H34" s="147"/>
      <c r="I34" s="141"/>
      <c r="J34" s="118"/>
      <c r="K34" s="127">
        <f>IFERROR(INDEX('Appendix A'!$C$6:$C$44,MATCH('Section 4. Goods and Servic 3'!I34,'Appendix A'!$B$6:$B$44,0)),0)</f>
        <v>0</v>
      </c>
      <c r="L34" s="13">
        <f>IF(D34="Foreign Supplier",0,IF(Purpose=Target,IF(#REF!&lt;&gt;"",#REF!,IF(J34&lt;&gt;"",J34,K34)),IF(J34&lt;&gt;"",J34,K34)))</f>
        <v>0</v>
      </c>
      <c r="M34" s="191"/>
      <c r="N34" s="53">
        <f t="shared" si="0"/>
        <v>0</v>
      </c>
      <c r="P34" s="255"/>
      <c r="Q34" s="256"/>
      <c r="R34" s="256"/>
      <c r="S34" s="256"/>
      <c r="T34" s="256"/>
      <c r="U34" s="256"/>
      <c r="V34" s="256"/>
      <c r="W34" s="256"/>
      <c r="X34" s="256"/>
      <c r="Y34" s="256"/>
      <c r="Z34" s="256"/>
      <c r="AA34" s="256"/>
      <c r="AB34" s="257"/>
    </row>
    <row r="35" spans="1:28" x14ac:dyDescent="0.35">
      <c r="A35" s="51">
        <f t="shared" si="1"/>
        <v>16</v>
      </c>
      <c r="B35" s="241"/>
      <c r="C35" s="296"/>
      <c r="D35" s="242"/>
      <c r="E35" s="117"/>
      <c r="F35" s="146"/>
      <c r="G35" s="150"/>
      <c r="H35" s="147"/>
      <c r="I35" s="141"/>
      <c r="J35" s="118"/>
      <c r="K35" s="127">
        <f>IFERROR(INDEX('Appendix A'!$C$6:$C$44,MATCH('Section 4. Goods and Servic 3'!I35,'Appendix A'!$B$6:$B$44,0)),0)</f>
        <v>0</v>
      </c>
      <c r="L35" s="13">
        <f>IF(D35="Foreign Supplier",0,IF(Purpose=Target,IF(#REF!&lt;&gt;"",#REF!,IF(J35&lt;&gt;"",J35,K35)),IF(J35&lt;&gt;"",J35,K35)))</f>
        <v>0</v>
      </c>
      <c r="M35" s="190"/>
      <c r="N35" s="53">
        <f t="shared" si="0"/>
        <v>0</v>
      </c>
      <c r="P35" s="255"/>
      <c r="Q35" s="256"/>
      <c r="R35" s="256"/>
      <c r="S35" s="256"/>
      <c r="T35" s="256"/>
      <c r="U35" s="256"/>
      <c r="V35" s="256"/>
      <c r="W35" s="256"/>
      <c r="X35" s="256"/>
      <c r="Y35" s="256"/>
      <c r="Z35" s="256"/>
      <c r="AA35" s="256"/>
      <c r="AB35" s="257"/>
    </row>
    <row r="36" spans="1:28" x14ac:dyDescent="0.35">
      <c r="A36" s="51">
        <f t="shared" si="1"/>
        <v>17</v>
      </c>
      <c r="B36" s="241"/>
      <c r="C36" s="296"/>
      <c r="D36" s="242"/>
      <c r="E36" s="117"/>
      <c r="F36" s="144"/>
      <c r="G36" s="151"/>
      <c r="H36" s="147"/>
      <c r="I36" s="141"/>
      <c r="J36" s="118"/>
      <c r="K36" s="127">
        <f>IFERROR(INDEX('Appendix A'!$C$6:$C$44,MATCH('Section 4. Goods and Servic 3'!I36,'Appendix A'!$B$6:$B$44,0)),0)</f>
        <v>0</v>
      </c>
      <c r="L36" s="13">
        <f>IF(D36="Foreign Supplier",0,IF(Purpose=Target,IF(#REF!&lt;&gt;"",#REF!,IF(J36&lt;&gt;"",J36,K36)),IF(J36&lt;&gt;"",J36,K36)))</f>
        <v>0</v>
      </c>
      <c r="M36" s="190"/>
      <c r="N36" s="53">
        <f t="shared" si="0"/>
        <v>0</v>
      </c>
      <c r="P36" s="255"/>
      <c r="Q36" s="256"/>
      <c r="R36" s="256"/>
      <c r="S36" s="256"/>
      <c r="T36" s="256"/>
      <c r="U36" s="256"/>
      <c r="V36" s="256"/>
      <c r="W36" s="256"/>
      <c r="X36" s="256"/>
      <c r="Y36" s="256"/>
      <c r="Z36" s="256"/>
      <c r="AA36" s="256"/>
      <c r="AB36" s="257"/>
    </row>
    <row r="37" spans="1:28" x14ac:dyDescent="0.35">
      <c r="A37" s="51">
        <f t="shared" si="1"/>
        <v>18</v>
      </c>
      <c r="B37" s="241"/>
      <c r="C37" s="296"/>
      <c r="D37" s="242"/>
      <c r="E37" s="117"/>
      <c r="F37" s="146"/>
      <c r="G37" s="150"/>
      <c r="H37" s="147"/>
      <c r="I37" s="141"/>
      <c r="J37" s="118"/>
      <c r="K37" s="127">
        <f>IFERROR(INDEX('Appendix A'!$C$6:$C$44,MATCH('Section 4. Goods and Servic 3'!I37,'Appendix A'!$B$6:$B$44,0)),0)</f>
        <v>0</v>
      </c>
      <c r="L37" s="13">
        <f>IF(D37="Foreign Supplier",0,IF(Purpose=Target,IF(#REF!&lt;&gt;"",#REF!,IF(J37&lt;&gt;"",J37,K37)),IF(J37&lt;&gt;"",J37,K37)))</f>
        <v>0</v>
      </c>
      <c r="M37" s="190"/>
      <c r="N37" s="53">
        <f t="shared" si="0"/>
        <v>0</v>
      </c>
      <c r="P37" s="255"/>
      <c r="Q37" s="256"/>
      <c r="R37" s="256"/>
      <c r="S37" s="256"/>
      <c r="T37" s="256"/>
      <c r="U37" s="256"/>
      <c r="V37" s="256"/>
      <c r="W37" s="256"/>
      <c r="X37" s="256"/>
      <c r="Y37" s="256"/>
      <c r="Z37" s="256"/>
      <c r="AA37" s="256"/>
      <c r="AB37" s="257"/>
    </row>
    <row r="38" spans="1:28" x14ac:dyDescent="0.35">
      <c r="A38" s="51">
        <f t="shared" si="1"/>
        <v>19</v>
      </c>
      <c r="B38" s="241"/>
      <c r="C38" s="296"/>
      <c r="D38" s="242"/>
      <c r="E38" s="117"/>
      <c r="F38" s="146"/>
      <c r="G38" s="150"/>
      <c r="H38" s="147"/>
      <c r="I38" s="141"/>
      <c r="J38" s="118"/>
      <c r="K38" s="127">
        <f>IFERROR(INDEX('Appendix A'!$C$6:$C$44,MATCH('Section 4. Goods and Servic 3'!I38,'Appendix A'!$B$6:$B$44,0)),0)</f>
        <v>0</v>
      </c>
      <c r="L38" s="13">
        <f>IF(D38="Foreign Supplier",0,IF(Purpose=Target,IF(#REF!&lt;&gt;"",#REF!,IF(J38&lt;&gt;"",J38,K38)),IF(J38&lt;&gt;"",J38,K38)))</f>
        <v>0</v>
      </c>
      <c r="M38" s="190"/>
      <c r="N38" s="53">
        <f t="shared" si="0"/>
        <v>0</v>
      </c>
      <c r="P38" s="255"/>
      <c r="Q38" s="256"/>
      <c r="R38" s="256"/>
      <c r="S38" s="256"/>
      <c r="T38" s="256"/>
      <c r="U38" s="256"/>
      <c r="V38" s="256"/>
      <c r="W38" s="256"/>
      <c r="X38" s="256"/>
      <c r="Y38" s="256"/>
      <c r="Z38" s="256"/>
      <c r="AA38" s="256"/>
      <c r="AB38" s="257"/>
    </row>
    <row r="39" spans="1:28" x14ac:dyDescent="0.35">
      <c r="A39" s="51">
        <f t="shared" si="1"/>
        <v>20</v>
      </c>
      <c r="B39" s="241"/>
      <c r="C39" s="296"/>
      <c r="D39" s="242"/>
      <c r="E39" s="117"/>
      <c r="F39" s="146"/>
      <c r="G39" s="150"/>
      <c r="H39" s="147"/>
      <c r="I39" s="141"/>
      <c r="J39" s="118"/>
      <c r="K39" s="127">
        <f>IFERROR(INDEX('Appendix A'!$C$6:$C$44,MATCH('Section 4. Goods and Servic 3'!I39,'Appendix A'!$B$6:$B$44,0)),0)</f>
        <v>0</v>
      </c>
      <c r="L39" s="13">
        <f>IF(D39="Foreign Supplier",0,IF(Purpose=Target,IF(#REF!&lt;&gt;"",#REF!,IF(J39&lt;&gt;"",J39,K39)),IF(J39&lt;&gt;"",J39,K39)))</f>
        <v>0</v>
      </c>
      <c r="M39" s="190"/>
      <c r="N39" s="53">
        <f t="shared" si="0"/>
        <v>0</v>
      </c>
      <c r="P39" s="255"/>
      <c r="Q39" s="256"/>
      <c r="R39" s="256"/>
      <c r="S39" s="256"/>
      <c r="T39" s="256"/>
      <c r="U39" s="256"/>
      <c r="V39" s="256"/>
      <c r="W39" s="256"/>
      <c r="X39" s="256"/>
      <c r="Y39" s="256"/>
      <c r="Z39" s="256"/>
      <c r="AA39" s="256"/>
      <c r="AB39" s="257"/>
    </row>
    <row r="40" spans="1:28" x14ac:dyDescent="0.35">
      <c r="A40" s="51">
        <f t="shared" si="1"/>
        <v>21</v>
      </c>
      <c r="B40" s="241"/>
      <c r="C40" s="296"/>
      <c r="D40" s="242"/>
      <c r="E40" s="117"/>
      <c r="F40" s="146"/>
      <c r="G40" s="150"/>
      <c r="H40" s="147"/>
      <c r="I40" s="141"/>
      <c r="J40" s="118"/>
      <c r="K40" s="127">
        <f>IFERROR(INDEX('Appendix A'!$C$6:$C$44,MATCH('Section 4. Goods and Servic 3'!I40,'Appendix A'!$B$6:$B$44,0)),0)</f>
        <v>0</v>
      </c>
      <c r="L40" s="13">
        <f>IF(D40="Foreign Supplier",0,IF(Purpose=Target,IF(#REF!&lt;&gt;"",#REF!,IF(J40&lt;&gt;"",J40,K40)),IF(J40&lt;&gt;"",J40,K40)))</f>
        <v>0</v>
      </c>
      <c r="M40" s="190"/>
      <c r="N40" s="53">
        <f t="shared" si="0"/>
        <v>0</v>
      </c>
      <c r="P40" s="255"/>
      <c r="Q40" s="256"/>
      <c r="R40" s="256"/>
      <c r="S40" s="256"/>
      <c r="T40" s="256"/>
      <c r="U40" s="256"/>
      <c r="V40" s="256"/>
      <c r="W40" s="256"/>
      <c r="X40" s="256"/>
      <c r="Y40" s="256"/>
      <c r="Z40" s="256"/>
      <c r="AA40" s="256"/>
      <c r="AB40" s="257"/>
    </row>
    <row r="41" spans="1:28" x14ac:dyDescent="0.35">
      <c r="A41" s="51">
        <f t="shared" si="1"/>
        <v>22</v>
      </c>
      <c r="B41" s="241"/>
      <c r="C41" s="296"/>
      <c r="D41" s="242"/>
      <c r="E41" s="117"/>
      <c r="F41" s="146"/>
      <c r="G41" s="150"/>
      <c r="H41" s="147"/>
      <c r="I41" s="141"/>
      <c r="J41" s="118"/>
      <c r="K41" s="127">
        <f>IFERROR(INDEX('Appendix A'!$C$6:$C$44,MATCH('Section 4. Goods and Servic 3'!I41,'Appendix A'!$B$6:$B$44,0)),0)</f>
        <v>0</v>
      </c>
      <c r="L41" s="13">
        <f>IF(D41="Foreign Supplier",0,IF(Purpose=Target,IF(#REF!&lt;&gt;"",#REF!,IF(J41&lt;&gt;"",J41,K41)),IF(J41&lt;&gt;"",J41,K41)))</f>
        <v>0</v>
      </c>
      <c r="M41" s="190"/>
      <c r="N41" s="53">
        <f t="shared" si="0"/>
        <v>0</v>
      </c>
      <c r="P41" s="255"/>
      <c r="Q41" s="256"/>
      <c r="R41" s="256"/>
      <c r="S41" s="256"/>
      <c r="T41" s="256"/>
      <c r="U41" s="256"/>
      <c r="V41" s="256"/>
      <c r="W41" s="256"/>
      <c r="X41" s="256"/>
      <c r="Y41" s="256"/>
      <c r="Z41" s="256"/>
      <c r="AA41" s="256"/>
      <c r="AB41" s="257"/>
    </row>
    <row r="42" spans="1:28" x14ac:dyDescent="0.35">
      <c r="A42" s="51">
        <f t="shared" si="1"/>
        <v>23</v>
      </c>
      <c r="B42" s="241"/>
      <c r="C42" s="296"/>
      <c r="D42" s="242"/>
      <c r="E42" s="117"/>
      <c r="F42" s="144"/>
      <c r="G42" s="150"/>
      <c r="H42" s="145"/>
      <c r="I42" s="141"/>
      <c r="J42" s="118"/>
      <c r="K42" s="127">
        <f>IFERROR(INDEX('Appendix A'!$C$6:$C$44,MATCH('Section 4. Goods and Servic 3'!I42,'Appendix A'!$B$6:$B$44,0)),0)</f>
        <v>0</v>
      </c>
      <c r="L42" s="13">
        <f>IF(D42="Foreign Supplier",0,IF(Purpose=Target,IF(#REF!&lt;&gt;"",#REF!,IF(J42&lt;&gt;"",J42,K42)),IF(J42&lt;&gt;"",J42,K42)))</f>
        <v>0</v>
      </c>
      <c r="M42" s="190"/>
      <c r="N42" s="53">
        <f t="shared" si="0"/>
        <v>0</v>
      </c>
      <c r="P42" s="255"/>
      <c r="Q42" s="256"/>
      <c r="R42" s="256"/>
      <c r="S42" s="256"/>
      <c r="T42" s="256"/>
      <c r="U42" s="256"/>
      <c r="V42" s="256"/>
      <c r="W42" s="256"/>
      <c r="X42" s="256"/>
      <c r="Y42" s="256"/>
      <c r="Z42" s="256"/>
      <c r="AA42" s="256"/>
      <c r="AB42" s="257"/>
    </row>
    <row r="43" spans="1:28" x14ac:dyDescent="0.35">
      <c r="A43" s="51">
        <f t="shared" si="1"/>
        <v>24</v>
      </c>
      <c r="B43" s="241"/>
      <c r="C43" s="296"/>
      <c r="D43" s="242"/>
      <c r="E43" s="117"/>
      <c r="F43" s="144"/>
      <c r="G43" s="150"/>
      <c r="H43" s="145"/>
      <c r="I43" s="141"/>
      <c r="J43" s="118"/>
      <c r="K43" s="127">
        <f>IFERROR(INDEX('Appendix A'!$C$6:$C$44,MATCH('Section 4. Goods and Servic 3'!I43,'Appendix A'!$B$6:$B$44,0)),0)</f>
        <v>0</v>
      </c>
      <c r="L43" s="13">
        <f>IF(D43="Foreign Supplier",0,IF(Purpose=Target,IF(#REF!&lt;&gt;"",#REF!,IF(J43&lt;&gt;"",J43,K43)),IF(J43&lt;&gt;"",J43,K43)))</f>
        <v>0</v>
      </c>
      <c r="M43" s="190"/>
      <c r="N43" s="53">
        <f t="shared" si="0"/>
        <v>0</v>
      </c>
      <c r="P43" s="255"/>
      <c r="Q43" s="256"/>
      <c r="R43" s="256"/>
      <c r="S43" s="256"/>
      <c r="T43" s="256"/>
      <c r="U43" s="256"/>
      <c r="V43" s="256"/>
      <c r="W43" s="256"/>
      <c r="X43" s="256"/>
      <c r="Y43" s="256"/>
      <c r="Z43" s="256"/>
      <c r="AA43" s="256"/>
      <c r="AB43" s="257"/>
    </row>
    <row r="44" spans="1:28" x14ac:dyDescent="0.35">
      <c r="A44" s="51">
        <f t="shared" si="1"/>
        <v>25</v>
      </c>
      <c r="B44" s="241"/>
      <c r="C44" s="296"/>
      <c r="D44" s="242"/>
      <c r="E44" s="117"/>
      <c r="F44" s="144"/>
      <c r="G44" s="151"/>
      <c r="H44" s="145"/>
      <c r="I44" s="141"/>
      <c r="J44" s="118"/>
      <c r="K44" s="127">
        <f>IFERROR(INDEX('Appendix A'!$C$6:$C$44,MATCH('Section 4. Goods and Servic 3'!I44,'Appendix A'!$B$6:$B$44,0)),0)</f>
        <v>0</v>
      </c>
      <c r="L44" s="13">
        <f>IF(D44="Foreign Supplier",0,IF(Purpose=Target,IF(#REF!&lt;&gt;"",#REF!,IF(J44&lt;&gt;"",J44,K44)),IF(J44&lt;&gt;"",J44,K44)))</f>
        <v>0</v>
      </c>
      <c r="M44" s="191"/>
      <c r="N44" s="53">
        <f t="shared" si="0"/>
        <v>0</v>
      </c>
      <c r="P44" s="255"/>
      <c r="Q44" s="256"/>
      <c r="R44" s="256"/>
      <c r="S44" s="256"/>
      <c r="T44" s="256"/>
      <c r="U44" s="256"/>
      <c r="V44" s="256"/>
      <c r="W44" s="256"/>
      <c r="X44" s="256"/>
      <c r="Y44" s="256"/>
      <c r="Z44" s="256"/>
      <c r="AA44" s="256"/>
      <c r="AB44" s="257"/>
    </row>
    <row r="45" spans="1:28" x14ac:dyDescent="0.35">
      <c r="A45" s="51">
        <f t="shared" si="1"/>
        <v>26</v>
      </c>
      <c r="B45" s="241"/>
      <c r="C45" s="296"/>
      <c r="D45" s="242"/>
      <c r="E45" s="117"/>
      <c r="F45" s="117"/>
      <c r="G45" s="151"/>
      <c r="H45" s="145"/>
      <c r="I45" s="141"/>
      <c r="J45" s="118"/>
      <c r="K45" s="127">
        <f>IFERROR(INDEX('Appendix A'!$C$6:$C$44,MATCH('Section 4. Goods and Servic 3'!I45,'Appendix A'!$B$6:$B$44,0)),0)</f>
        <v>0</v>
      </c>
      <c r="L45" s="13">
        <f>IF(D45="Foreign Supplier",0,IF(Purpose=Target,IF(#REF!&lt;&gt;"",#REF!,IF(J45&lt;&gt;"",J45,K45)),IF(J45&lt;&gt;"",J45,K45)))</f>
        <v>0</v>
      </c>
      <c r="M45" s="190"/>
      <c r="N45" s="53">
        <f t="shared" si="0"/>
        <v>0</v>
      </c>
      <c r="P45" s="255"/>
      <c r="Q45" s="256"/>
      <c r="R45" s="256"/>
      <c r="S45" s="256"/>
      <c r="T45" s="256"/>
      <c r="U45" s="256"/>
      <c r="V45" s="256"/>
      <c r="W45" s="256"/>
      <c r="X45" s="256"/>
      <c r="Y45" s="256"/>
      <c r="Z45" s="256"/>
      <c r="AA45" s="256"/>
      <c r="AB45" s="257"/>
    </row>
    <row r="46" spans="1:28" x14ac:dyDescent="0.35">
      <c r="A46" s="51">
        <f t="shared" si="1"/>
        <v>27</v>
      </c>
      <c r="B46" s="241"/>
      <c r="C46" s="296"/>
      <c r="D46" s="242"/>
      <c r="E46" s="117"/>
      <c r="F46" s="141"/>
      <c r="G46" s="151"/>
      <c r="H46" s="145"/>
      <c r="I46" s="141"/>
      <c r="J46" s="118"/>
      <c r="K46" s="127">
        <f>IFERROR(INDEX('Appendix A'!$C$6:$C$44,MATCH('Section 4. Goods and Servic 3'!I46,'Appendix A'!$B$6:$B$44,0)),0)</f>
        <v>0</v>
      </c>
      <c r="L46" s="13">
        <f>IF(D46="Foreign Supplier",0,IF(Purpose=Target,IF(#REF!&lt;&gt;"",#REF!,IF(J46&lt;&gt;"",J46,K46)),IF(J46&lt;&gt;"",J46,K46)))</f>
        <v>0</v>
      </c>
      <c r="M46" s="191"/>
      <c r="N46" s="53">
        <f t="shared" si="0"/>
        <v>0</v>
      </c>
      <c r="P46" s="255"/>
      <c r="Q46" s="256"/>
      <c r="R46" s="256"/>
      <c r="S46" s="256"/>
      <c r="T46" s="256"/>
      <c r="U46" s="256"/>
      <c r="V46" s="256"/>
      <c r="W46" s="256"/>
      <c r="X46" s="256"/>
      <c r="Y46" s="256"/>
      <c r="Z46" s="256"/>
      <c r="AA46" s="256"/>
      <c r="AB46" s="257"/>
    </row>
    <row r="47" spans="1:28" x14ac:dyDescent="0.35">
      <c r="A47" s="51">
        <f t="shared" si="1"/>
        <v>28</v>
      </c>
      <c r="B47" s="241"/>
      <c r="C47" s="296"/>
      <c r="D47" s="242"/>
      <c r="E47" s="117"/>
      <c r="F47" s="141"/>
      <c r="G47" s="150"/>
      <c r="H47" s="145"/>
      <c r="I47" s="141"/>
      <c r="J47" s="118"/>
      <c r="K47" s="127">
        <f>IFERROR(INDEX('Appendix A'!$C$6:$C$44,MATCH('Section 4. Goods and Servic 3'!I47,'Appendix A'!$B$6:$B$44,0)),0)</f>
        <v>0</v>
      </c>
      <c r="L47" s="13">
        <f>IF(D47="Foreign Supplier",0,IF(Purpose=Target,IF(#REF!&lt;&gt;"",#REF!,IF(J47&lt;&gt;"",J47,K47)),IF(J47&lt;&gt;"",J47,K47)))</f>
        <v>0</v>
      </c>
      <c r="M47" s="191"/>
      <c r="N47" s="53">
        <f t="shared" si="0"/>
        <v>0</v>
      </c>
      <c r="P47" s="255"/>
      <c r="Q47" s="256"/>
      <c r="R47" s="256"/>
      <c r="S47" s="256"/>
      <c r="T47" s="256"/>
      <c r="U47" s="256"/>
      <c r="V47" s="256"/>
      <c r="W47" s="256"/>
      <c r="X47" s="256"/>
      <c r="Y47" s="256"/>
      <c r="Z47" s="256"/>
      <c r="AA47" s="256"/>
      <c r="AB47" s="257"/>
    </row>
    <row r="48" spans="1:28" x14ac:dyDescent="0.35">
      <c r="A48" s="51">
        <f t="shared" si="1"/>
        <v>29</v>
      </c>
      <c r="B48" s="241"/>
      <c r="C48" s="296"/>
      <c r="D48" s="242"/>
      <c r="E48" s="117"/>
      <c r="F48" s="141"/>
      <c r="G48" s="150"/>
      <c r="H48" s="145"/>
      <c r="I48" s="141"/>
      <c r="J48" s="118"/>
      <c r="K48" s="127">
        <f>IFERROR(INDEX('Appendix A'!$C$6:$C$44,MATCH('Section 4. Goods and Servic 3'!I48,'Appendix A'!$B$6:$B$44,0)),0)</f>
        <v>0</v>
      </c>
      <c r="L48" s="13">
        <f>IF(D48="Foreign Supplier",0,IF(Purpose=Target,IF(#REF!&lt;&gt;"",#REF!,IF(J48&lt;&gt;"",J48,K48)),IF(J48&lt;&gt;"",J48,K48)))</f>
        <v>0</v>
      </c>
      <c r="M48" s="190"/>
      <c r="N48" s="53">
        <f t="shared" si="0"/>
        <v>0</v>
      </c>
      <c r="P48" s="255"/>
      <c r="Q48" s="256"/>
      <c r="R48" s="256"/>
      <c r="S48" s="256"/>
      <c r="T48" s="256"/>
      <c r="U48" s="256"/>
      <c r="V48" s="256"/>
      <c r="W48" s="256"/>
      <c r="X48" s="256"/>
      <c r="Y48" s="256"/>
      <c r="Z48" s="256"/>
      <c r="AA48" s="256"/>
      <c r="AB48" s="257"/>
    </row>
    <row r="49" spans="1:28" ht="15.5" x14ac:dyDescent="0.35">
      <c r="A49" s="51">
        <f t="shared" si="1"/>
        <v>30</v>
      </c>
      <c r="B49" s="241"/>
      <c r="C49" s="296"/>
      <c r="D49" s="242"/>
      <c r="E49" s="117"/>
      <c r="F49" s="141"/>
      <c r="G49" s="150"/>
      <c r="H49" s="145"/>
      <c r="I49" s="141"/>
      <c r="J49" s="118"/>
      <c r="K49" s="127">
        <f>IFERROR(INDEX('Appendix A'!$C$6:$C$44,MATCH('Section 4. Goods and Servic 3'!I49,'Appendix A'!$B$6:$B$44,0)),0)</f>
        <v>0</v>
      </c>
      <c r="L49" s="13">
        <f>IF(D49="Foreign Supplier",0,IF(Purpose=Target,IF(#REF!&lt;&gt;"",#REF!,IF(J49&lt;&gt;"",J49,K49)),IF(J49&lt;&gt;"",J49,K49)))</f>
        <v>0</v>
      </c>
      <c r="M49" s="192"/>
      <c r="N49" s="53">
        <f t="shared" si="0"/>
        <v>0</v>
      </c>
      <c r="P49" s="255"/>
      <c r="Q49" s="256"/>
      <c r="R49" s="256"/>
      <c r="S49" s="256"/>
      <c r="T49" s="256"/>
      <c r="U49" s="256"/>
      <c r="V49" s="256"/>
      <c r="W49" s="256"/>
      <c r="X49" s="256"/>
      <c r="Y49" s="256"/>
      <c r="Z49" s="256"/>
      <c r="AA49" s="256"/>
      <c r="AB49" s="257"/>
    </row>
    <row r="50" spans="1:28" ht="15.5" x14ac:dyDescent="0.35">
      <c r="A50" s="51">
        <f t="shared" si="1"/>
        <v>31</v>
      </c>
      <c r="B50" s="241"/>
      <c r="C50" s="296"/>
      <c r="D50" s="242"/>
      <c r="E50" s="117"/>
      <c r="F50" s="141"/>
      <c r="G50" s="150"/>
      <c r="H50" s="145"/>
      <c r="I50" s="141"/>
      <c r="J50" s="118"/>
      <c r="K50" s="127">
        <f>IFERROR(INDEX('Appendix A'!$C$6:$C$44,MATCH('Section 4. Goods and Servic 3'!I50,'Appendix A'!$B$6:$B$44,0)),0)</f>
        <v>0</v>
      </c>
      <c r="L50" s="13">
        <f>IF(D50="Foreign Supplier",0,IF(Purpose=Target,IF(#REF!&lt;&gt;"",#REF!,IF(J50&lt;&gt;"",J50,K50)),IF(J50&lt;&gt;"",J50,K50)))</f>
        <v>0</v>
      </c>
      <c r="M50" s="192"/>
      <c r="N50" s="53">
        <f t="shared" si="0"/>
        <v>0</v>
      </c>
      <c r="P50" s="255"/>
      <c r="Q50" s="256"/>
      <c r="R50" s="256"/>
      <c r="S50" s="256"/>
      <c r="T50" s="256"/>
      <c r="U50" s="256"/>
      <c r="V50" s="256"/>
      <c r="W50" s="256"/>
      <c r="X50" s="256"/>
      <c r="Y50" s="256"/>
      <c r="Z50" s="256"/>
      <c r="AA50" s="256"/>
      <c r="AB50" s="257"/>
    </row>
    <row r="51" spans="1:28" ht="15.5" x14ac:dyDescent="0.35">
      <c r="A51" s="51">
        <f t="shared" si="1"/>
        <v>32</v>
      </c>
      <c r="B51" s="241"/>
      <c r="C51" s="296"/>
      <c r="D51" s="242"/>
      <c r="E51" s="117"/>
      <c r="F51" s="141"/>
      <c r="G51" s="150"/>
      <c r="H51" s="145"/>
      <c r="I51" s="141"/>
      <c r="J51" s="118"/>
      <c r="K51" s="127">
        <f>IFERROR(INDEX('Appendix A'!$C$6:$C$44,MATCH('Section 4. Goods and Servic 3'!I51,'Appendix A'!$B$6:$B$44,0)),0)</f>
        <v>0</v>
      </c>
      <c r="L51" s="13">
        <f>IF(D51="Foreign Supplier",0,IF(Purpose=Target,IF(#REF!&lt;&gt;"",#REF!,IF(J51&lt;&gt;"",J51,K51)),IF(J51&lt;&gt;"",J51,K51)))</f>
        <v>0</v>
      </c>
      <c r="M51" s="192"/>
      <c r="N51" s="53">
        <f t="shared" si="0"/>
        <v>0</v>
      </c>
      <c r="P51" s="255"/>
      <c r="Q51" s="256"/>
      <c r="R51" s="256"/>
      <c r="S51" s="256"/>
      <c r="T51" s="256"/>
      <c r="U51" s="256"/>
      <c r="V51" s="256"/>
      <c r="W51" s="256"/>
      <c r="X51" s="256"/>
      <c r="Y51" s="256"/>
      <c r="Z51" s="256"/>
      <c r="AA51" s="256"/>
      <c r="AB51" s="257"/>
    </row>
    <row r="52" spans="1:28" ht="15.5" x14ac:dyDescent="0.35">
      <c r="A52" s="51">
        <f t="shared" si="1"/>
        <v>33</v>
      </c>
      <c r="B52" s="241"/>
      <c r="C52" s="296"/>
      <c r="D52" s="242"/>
      <c r="E52" s="117"/>
      <c r="F52" s="141"/>
      <c r="G52" s="150"/>
      <c r="H52" s="145"/>
      <c r="I52" s="141"/>
      <c r="J52" s="118"/>
      <c r="K52" s="127">
        <f>IFERROR(INDEX('Appendix A'!$C$6:$C$44,MATCH('Section 4. Goods and Servic 3'!I52,'Appendix A'!$B$6:$B$44,0)),0)</f>
        <v>0</v>
      </c>
      <c r="L52" s="13">
        <f>IF(D52="Foreign Supplier",0,IF(Purpose=Target,IF(#REF!&lt;&gt;"",#REF!,IF(J52&lt;&gt;"",J52,K52)),IF(J52&lt;&gt;"",J52,K52)))</f>
        <v>0</v>
      </c>
      <c r="M52" s="193"/>
      <c r="N52" s="53">
        <f t="shared" si="0"/>
        <v>0</v>
      </c>
      <c r="P52" s="255"/>
      <c r="Q52" s="256"/>
      <c r="R52" s="256"/>
      <c r="S52" s="256"/>
      <c r="T52" s="256"/>
      <c r="U52" s="256"/>
      <c r="V52" s="256"/>
      <c r="W52" s="256"/>
      <c r="X52" s="256"/>
      <c r="Y52" s="256"/>
      <c r="Z52" s="256"/>
      <c r="AA52" s="256"/>
      <c r="AB52" s="257"/>
    </row>
    <row r="53" spans="1:28" x14ac:dyDescent="0.35">
      <c r="A53" s="51">
        <f t="shared" si="1"/>
        <v>34</v>
      </c>
      <c r="B53" s="241"/>
      <c r="C53" s="296"/>
      <c r="D53" s="242"/>
      <c r="E53" s="117"/>
      <c r="F53" s="141"/>
      <c r="G53" s="150"/>
      <c r="H53" s="145"/>
      <c r="I53" s="141"/>
      <c r="J53" s="118"/>
      <c r="K53" s="127">
        <f>IFERROR(INDEX('Appendix A'!$C$6:$C$44,MATCH('Section 4. Goods and Servic 3'!I53,'Appendix A'!$B$6:$B$44,0)),0)</f>
        <v>0</v>
      </c>
      <c r="L53" s="13">
        <f>IF(D53="Foreign Supplier",0,IF(Purpose=Target,IF(#REF!&lt;&gt;"",#REF!,IF(J53&lt;&gt;"",J53,K53)),IF(J53&lt;&gt;"",J53,K53)))</f>
        <v>0</v>
      </c>
      <c r="M53" s="148"/>
      <c r="N53" s="53">
        <f t="shared" si="0"/>
        <v>0</v>
      </c>
      <c r="P53" s="255"/>
      <c r="Q53" s="256"/>
      <c r="R53" s="256"/>
      <c r="S53" s="256"/>
      <c r="T53" s="256"/>
      <c r="U53" s="256"/>
      <c r="V53" s="256"/>
      <c r="W53" s="256"/>
      <c r="X53" s="256"/>
      <c r="Y53" s="256"/>
      <c r="Z53" s="256"/>
      <c r="AA53" s="256"/>
      <c r="AB53" s="257"/>
    </row>
    <row r="54" spans="1:28" x14ac:dyDescent="0.35">
      <c r="A54" s="51">
        <f t="shared" si="1"/>
        <v>35</v>
      </c>
      <c r="B54" s="241"/>
      <c r="C54" s="296"/>
      <c r="D54" s="242"/>
      <c r="E54" s="117"/>
      <c r="F54" s="141"/>
      <c r="G54" s="150"/>
      <c r="H54" s="145"/>
      <c r="I54" s="141"/>
      <c r="J54" s="118"/>
      <c r="K54" s="127">
        <f>IFERROR(INDEX('Appendix A'!$C$6:$C$44,MATCH('Section 4. Goods and Servic 3'!I54,'Appendix A'!$B$6:$B$44,0)),0)</f>
        <v>0</v>
      </c>
      <c r="L54" s="13">
        <f>IF(D54="Foreign Supplier",0,IF(Purpose=Target,IF(#REF!&lt;&gt;"",#REF!,IF(J54&lt;&gt;"",J54,K54)),IF(J54&lt;&gt;"",J54,K54)))</f>
        <v>0</v>
      </c>
      <c r="M54" s="148"/>
      <c r="N54" s="53">
        <f t="shared" si="0"/>
        <v>0</v>
      </c>
      <c r="P54" s="255"/>
      <c r="Q54" s="256"/>
      <c r="R54" s="256"/>
      <c r="S54" s="256"/>
      <c r="T54" s="256"/>
      <c r="U54" s="256"/>
      <c r="V54" s="256"/>
      <c r="W54" s="256"/>
      <c r="X54" s="256"/>
      <c r="Y54" s="256"/>
      <c r="Z54" s="256"/>
      <c r="AA54" s="256"/>
      <c r="AB54" s="257"/>
    </row>
    <row r="55" spans="1:28" x14ac:dyDescent="0.35">
      <c r="A55" s="51">
        <f t="shared" si="1"/>
        <v>36</v>
      </c>
      <c r="B55" s="241"/>
      <c r="C55" s="296"/>
      <c r="D55" s="242"/>
      <c r="E55" s="117"/>
      <c r="F55" s="141"/>
      <c r="G55" s="150"/>
      <c r="H55" s="147"/>
      <c r="I55" s="141"/>
      <c r="J55" s="118"/>
      <c r="K55" s="127">
        <f>IFERROR(INDEX('Appendix A'!$C$6:$C$44,MATCH('Section 4. Goods and Servic 3'!I55,'Appendix A'!$B$6:$B$44,0)),0)</f>
        <v>0</v>
      </c>
      <c r="L55" s="13">
        <f>IF(D55="Foreign Supplier",0,IF(Purpose=Target,IF(#REF!&lt;&gt;"",#REF!,IF(J55&lt;&gt;"",J55,K55)),IF(J55&lt;&gt;"",J55,K55)))</f>
        <v>0</v>
      </c>
      <c r="M55" s="149"/>
      <c r="N55" s="53">
        <f t="shared" si="0"/>
        <v>0</v>
      </c>
      <c r="P55" s="255"/>
      <c r="Q55" s="256"/>
      <c r="R55" s="256"/>
      <c r="S55" s="256"/>
      <c r="T55" s="256"/>
      <c r="U55" s="256"/>
      <c r="V55" s="256"/>
      <c r="W55" s="256"/>
      <c r="X55" s="256"/>
      <c r="Y55" s="256"/>
      <c r="Z55" s="256"/>
      <c r="AA55" s="256"/>
      <c r="AB55" s="257"/>
    </row>
    <row r="56" spans="1:28" x14ac:dyDescent="0.35">
      <c r="A56" s="51">
        <f t="shared" si="1"/>
        <v>37</v>
      </c>
      <c r="B56" s="241"/>
      <c r="C56" s="296"/>
      <c r="D56" s="242"/>
      <c r="E56" s="117"/>
      <c r="F56" s="141"/>
      <c r="G56" s="150"/>
      <c r="H56" s="147"/>
      <c r="I56" s="141"/>
      <c r="J56" s="118"/>
      <c r="K56" s="127">
        <f>IFERROR(INDEX('Appendix A'!$C$6:$C$44,MATCH('Section 4. Goods and Servic 3'!I56,'Appendix A'!$B$6:$B$44,0)),0)</f>
        <v>0</v>
      </c>
      <c r="L56" s="13">
        <f>IF(D56="Foreign Supplier",0,IF(Purpose=Target,IF(#REF!&lt;&gt;"",#REF!,IF(J56&lt;&gt;"",J56,K56)),IF(J56&lt;&gt;"",J56,K56)))</f>
        <v>0</v>
      </c>
      <c r="M56" s="149"/>
      <c r="N56" s="53">
        <f t="shared" si="0"/>
        <v>0</v>
      </c>
      <c r="P56" s="255"/>
      <c r="Q56" s="256"/>
      <c r="R56" s="256"/>
      <c r="S56" s="256"/>
      <c r="T56" s="256"/>
      <c r="U56" s="256"/>
      <c r="V56" s="256"/>
      <c r="W56" s="256"/>
      <c r="X56" s="256"/>
      <c r="Y56" s="256"/>
      <c r="Z56" s="256"/>
      <c r="AA56" s="256"/>
      <c r="AB56" s="257"/>
    </row>
    <row r="57" spans="1:28" x14ac:dyDescent="0.35">
      <c r="A57" s="51">
        <f t="shared" si="1"/>
        <v>38</v>
      </c>
      <c r="B57" s="241"/>
      <c r="C57" s="296"/>
      <c r="D57" s="242"/>
      <c r="E57" s="117"/>
      <c r="F57" s="141"/>
      <c r="G57" s="150"/>
      <c r="H57" s="147"/>
      <c r="I57" s="141"/>
      <c r="J57" s="118"/>
      <c r="K57" s="127">
        <f>IFERROR(INDEX('Appendix A'!$C$6:$C$44,MATCH('Section 4. Goods and Servic 3'!I57,'Appendix A'!$B$6:$B$44,0)),0)</f>
        <v>0</v>
      </c>
      <c r="L57" s="13">
        <f>IF(D57="Foreign Supplier",0,IF(Purpose=Target,IF(#REF!&lt;&gt;"",#REF!,IF(J57&lt;&gt;"",J57,K57)),IF(J57&lt;&gt;"",J57,K57)))</f>
        <v>0</v>
      </c>
      <c r="M57" s="149"/>
      <c r="N57" s="53">
        <f t="shared" si="0"/>
        <v>0</v>
      </c>
      <c r="P57" s="255"/>
      <c r="Q57" s="256"/>
      <c r="R57" s="256"/>
      <c r="S57" s="256"/>
      <c r="T57" s="256"/>
      <c r="U57" s="256"/>
      <c r="V57" s="256"/>
      <c r="W57" s="256"/>
      <c r="X57" s="256"/>
      <c r="Y57" s="256"/>
      <c r="Z57" s="256"/>
      <c r="AA57" s="256"/>
      <c r="AB57" s="257"/>
    </row>
    <row r="58" spans="1:28" x14ac:dyDescent="0.35">
      <c r="A58" s="51">
        <f t="shared" si="1"/>
        <v>39</v>
      </c>
      <c r="B58" s="241"/>
      <c r="C58" s="296"/>
      <c r="D58" s="242"/>
      <c r="E58" s="117"/>
      <c r="F58" s="141"/>
      <c r="G58" s="150"/>
      <c r="H58" s="147"/>
      <c r="I58" s="141"/>
      <c r="J58" s="118"/>
      <c r="K58" s="127">
        <f>IFERROR(INDEX('Appendix A'!$C$6:$C$44,MATCH('Section 4. Goods and Servic 3'!I58,'Appendix A'!$B$6:$B$44,0)),0)</f>
        <v>0</v>
      </c>
      <c r="L58" s="13">
        <f>IF(D58="Foreign Supplier",0,IF(Purpose=Target,IF(#REF!&lt;&gt;"",#REF!,IF(J58&lt;&gt;"",J58,K58)),IF(J58&lt;&gt;"",J58,K58)))</f>
        <v>0</v>
      </c>
      <c r="M58" s="149"/>
      <c r="N58" s="53">
        <f t="shared" si="0"/>
        <v>0</v>
      </c>
      <c r="P58" s="255"/>
      <c r="Q58" s="256"/>
      <c r="R58" s="256"/>
      <c r="S58" s="256"/>
      <c r="T58" s="256"/>
      <c r="U58" s="256"/>
      <c r="V58" s="256"/>
      <c r="W58" s="256"/>
      <c r="X58" s="256"/>
      <c r="Y58" s="256"/>
      <c r="Z58" s="256"/>
      <c r="AA58" s="256"/>
      <c r="AB58" s="257"/>
    </row>
    <row r="59" spans="1:28" x14ac:dyDescent="0.35">
      <c r="A59" s="51">
        <f t="shared" si="1"/>
        <v>40</v>
      </c>
      <c r="B59" s="241"/>
      <c r="C59" s="296"/>
      <c r="D59" s="242"/>
      <c r="E59" s="117"/>
      <c r="F59" s="141"/>
      <c r="G59" s="151"/>
      <c r="H59" s="147"/>
      <c r="I59" s="141"/>
      <c r="J59" s="118"/>
      <c r="K59" s="127">
        <f>IFERROR(INDEX('Appendix A'!$C$6:$C$44,MATCH('Section 4. Goods and Servic 3'!I59,'Appendix A'!$B$6:$B$44,0)),0)</f>
        <v>0</v>
      </c>
      <c r="L59" s="13">
        <f>IF(D59="Foreign Supplier",0,IF(Purpose=Target,IF(#REF!&lt;&gt;"",#REF!,IF(J59&lt;&gt;"",J59,K59)),IF(J59&lt;&gt;"",J59,K59)))</f>
        <v>0</v>
      </c>
      <c r="M59" s="149"/>
      <c r="N59" s="53">
        <f t="shared" si="0"/>
        <v>0</v>
      </c>
      <c r="P59" s="255"/>
      <c r="Q59" s="256"/>
      <c r="R59" s="256"/>
      <c r="S59" s="256"/>
      <c r="T59" s="256"/>
      <c r="U59" s="256"/>
      <c r="V59" s="256"/>
      <c r="W59" s="256"/>
      <c r="X59" s="256"/>
      <c r="Y59" s="256"/>
      <c r="Z59" s="256"/>
      <c r="AA59" s="256"/>
      <c r="AB59" s="257"/>
    </row>
    <row r="60" spans="1:28" x14ac:dyDescent="0.35">
      <c r="A60" s="51">
        <f t="shared" si="1"/>
        <v>41</v>
      </c>
      <c r="B60" s="241"/>
      <c r="C60" s="296"/>
      <c r="D60" s="242"/>
      <c r="E60" s="117"/>
      <c r="F60" s="141"/>
      <c r="G60" s="151"/>
      <c r="H60" s="147"/>
      <c r="I60" s="141"/>
      <c r="J60" s="118"/>
      <c r="K60" s="127">
        <f>IFERROR(INDEX('Appendix A'!$C$6:$C$44,MATCH('Section 4. Goods and Servic 3'!I60,'Appendix A'!$B$6:$B$44,0)),0)</f>
        <v>0</v>
      </c>
      <c r="L60" s="13">
        <f>IF(D60="Foreign Supplier",0,IF(Purpose=Target,IF(#REF!&lt;&gt;"",#REF!,IF(J60&lt;&gt;"",J60,K60)),IF(J60&lt;&gt;"",J60,K60)))</f>
        <v>0</v>
      </c>
      <c r="M60" s="149"/>
      <c r="N60" s="53">
        <f t="shared" si="0"/>
        <v>0</v>
      </c>
      <c r="P60" s="255"/>
      <c r="Q60" s="256"/>
      <c r="R60" s="256"/>
      <c r="S60" s="256"/>
      <c r="T60" s="256"/>
      <c r="U60" s="256"/>
      <c r="V60" s="256"/>
      <c r="W60" s="256"/>
      <c r="X60" s="256"/>
      <c r="Y60" s="256"/>
      <c r="Z60" s="256"/>
      <c r="AA60" s="256"/>
      <c r="AB60" s="257"/>
    </row>
    <row r="61" spans="1:28" x14ac:dyDescent="0.35">
      <c r="A61" s="51">
        <f t="shared" si="1"/>
        <v>42</v>
      </c>
      <c r="B61" s="241"/>
      <c r="C61" s="296"/>
      <c r="D61" s="242"/>
      <c r="E61" s="117"/>
      <c r="F61" s="144"/>
      <c r="G61" s="150"/>
      <c r="H61" s="147"/>
      <c r="I61" s="141"/>
      <c r="J61" s="118"/>
      <c r="K61" s="127">
        <f>IFERROR(INDEX('Appendix A'!$C$6:$C$44,MATCH('Section 4. Goods and Servic 3'!I61,'Appendix A'!$B$6:$B$44,0)),0)</f>
        <v>0</v>
      </c>
      <c r="L61" s="13">
        <f>IF(D61="Foreign Supplier",0,IF(Purpose=Target,IF(#REF!&lt;&gt;"",#REF!,IF(J61&lt;&gt;"",J61,K61)),IF(J61&lt;&gt;"",J61,K61)))</f>
        <v>0</v>
      </c>
      <c r="M61" s="149"/>
      <c r="N61" s="53">
        <f t="shared" si="0"/>
        <v>0</v>
      </c>
      <c r="P61" s="255"/>
      <c r="Q61" s="256"/>
      <c r="R61" s="256"/>
      <c r="S61" s="256"/>
      <c r="T61" s="256"/>
      <c r="U61" s="256"/>
      <c r="V61" s="256"/>
      <c r="W61" s="256"/>
      <c r="X61" s="256"/>
      <c r="Y61" s="256"/>
      <c r="Z61" s="256"/>
      <c r="AA61" s="256"/>
      <c r="AB61" s="257"/>
    </row>
    <row r="62" spans="1:28" x14ac:dyDescent="0.35">
      <c r="A62" s="51">
        <f t="shared" si="1"/>
        <v>43</v>
      </c>
      <c r="B62" s="241"/>
      <c r="C62" s="296"/>
      <c r="D62" s="242"/>
      <c r="E62" s="117"/>
      <c r="F62" s="146"/>
      <c r="G62" s="150"/>
      <c r="H62" s="147"/>
      <c r="I62" s="141"/>
      <c r="J62" s="118"/>
      <c r="K62" s="127">
        <f>IFERROR(INDEX('Appendix A'!$C$6:$C$44,MATCH('Section 4. Goods and Servic 3'!I62,'Appendix A'!$B$6:$B$44,0)),0)</f>
        <v>0</v>
      </c>
      <c r="L62" s="13">
        <f>IF(D62="Foreign Supplier",0,IF(Purpose=Target,IF(#REF!&lt;&gt;"",#REF!,IF(J62&lt;&gt;"",J62,K62)),IF(J62&lt;&gt;"",J62,K62)))</f>
        <v>0</v>
      </c>
      <c r="M62" s="149"/>
      <c r="N62" s="53">
        <f t="shared" si="0"/>
        <v>0</v>
      </c>
      <c r="P62" s="255"/>
      <c r="Q62" s="256"/>
      <c r="R62" s="256"/>
      <c r="S62" s="256"/>
      <c r="T62" s="256"/>
      <c r="U62" s="256"/>
      <c r="V62" s="256"/>
      <c r="W62" s="256"/>
      <c r="X62" s="256"/>
      <c r="Y62" s="256"/>
      <c r="Z62" s="256"/>
      <c r="AA62" s="256"/>
      <c r="AB62" s="257"/>
    </row>
    <row r="63" spans="1:28" x14ac:dyDescent="0.35">
      <c r="A63" s="51">
        <f t="shared" si="1"/>
        <v>44</v>
      </c>
      <c r="B63" s="241"/>
      <c r="C63" s="296"/>
      <c r="D63" s="242"/>
      <c r="E63" s="117"/>
      <c r="F63" s="117"/>
      <c r="G63" s="150"/>
      <c r="H63" s="147"/>
      <c r="I63" s="141"/>
      <c r="J63" s="118"/>
      <c r="K63" s="127">
        <f>IFERROR(INDEX('Appendix A'!$C$6:$C$44,MATCH('Section 4. Goods and Servic 3'!I63,'Appendix A'!$B$6:$B$44,0)),0)</f>
        <v>0</v>
      </c>
      <c r="L63" s="13">
        <f>IF(D63="Foreign Supplier",0,IF(Purpose=Target,IF(#REF!&lt;&gt;"",#REF!,IF(J63&lt;&gt;"",J63,K63)),IF(J63&lt;&gt;"",J63,K63)))</f>
        <v>0</v>
      </c>
      <c r="M63" s="149"/>
      <c r="N63" s="53">
        <f t="shared" si="0"/>
        <v>0</v>
      </c>
      <c r="P63" s="255"/>
      <c r="Q63" s="256"/>
      <c r="R63" s="256"/>
      <c r="S63" s="256"/>
      <c r="T63" s="256"/>
      <c r="U63" s="256"/>
      <c r="V63" s="256"/>
      <c r="W63" s="256"/>
      <c r="X63" s="256"/>
      <c r="Y63" s="256"/>
      <c r="Z63" s="256"/>
      <c r="AA63" s="256"/>
      <c r="AB63" s="257"/>
    </row>
    <row r="64" spans="1:28" x14ac:dyDescent="0.35">
      <c r="A64" s="51">
        <f t="shared" si="1"/>
        <v>45</v>
      </c>
      <c r="B64" s="241"/>
      <c r="C64" s="296"/>
      <c r="D64" s="242"/>
      <c r="E64" s="117"/>
      <c r="F64" s="152"/>
      <c r="G64" s="156"/>
      <c r="H64" s="147"/>
      <c r="I64" s="141"/>
      <c r="J64" s="118"/>
      <c r="K64" s="127">
        <f>IFERROR(INDEX('Appendix A'!$C$6:$C$44,MATCH('Section 4. Goods and Servic 3'!I64,'Appendix A'!$B$6:$B$44,0)),0)</f>
        <v>0</v>
      </c>
      <c r="L64" s="13">
        <f>IF(D64="Foreign Supplier",0,IF(Purpose=Target,IF(#REF!&lt;&gt;"",#REF!,IF(J64&lt;&gt;"",J64,K64)),IF(J64&lt;&gt;"",J64,K64)))</f>
        <v>0</v>
      </c>
      <c r="M64" s="149"/>
      <c r="N64" s="53">
        <f t="shared" si="0"/>
        <v>0</v>
      </c>
      <c r="P64" s="255"/>
      <c r="Q64" s="256"/>
      <c r="R64" s="256"/>
      <c r="S64" s="256"/>
      <c r="T64" s="256"/>
      <c r="U64" s="256"/>
      <c r="V64" s="256"/>
      <c r="W64" s="256"/>
      <c r="X64" s="256"/>
      <c r="Y64" s="256"/>
      <c r="Z64" s="256"/>
      <c r="AA64" s="256"/>
      <c r="AB64" s="257"/>
    </row>
    <row r="65" spans="1:28" x14ac:dyDescent="0.35">
      <c r="A65" s="51">
        <f t="shared" si="1"/>
        <v>46</v>
      </c>
      <c r="B65" s="241"/>
      <c r="C65" s="296"/>
      <c r="D65" s="242"/>
      <c r="E65" s="117"/>
      <c r="F65" s="117"/>
      <c r="G65" s="156"/>
      <c r="H65" s="147"/>
      <c r="I65" s="141"/>
      <c r="J65" s="118"/>
      <c r="K65" s="127">
        <f>IFERROR(INDEX('Appendix A'!$C$6:$C$44,MATCH('Section 4. Goods and Servic 3'!I65,'Appendix A'!$B$6:$B$44,0)),0)</f>
        <v>0</v>
      </c>
      <c r="L65" s="13">
        <f>IF(D65="Foreign Supplier",0,IF(Purpose=Target,IF(#REF!&lt;&gt;"",#REF!,IF(J65&lt;&gt;"",J65,K65)),IF(J65&lt;&gt;"",J65,K65)))</f>
        <v>0</v>
      </c>
      <c r="M65" s="149"/>
      <c r="N65" s="53">
        <f t="shared" si="0"/>
        <v>0</v>
      </c>
      <c r="P65" s="255"/>
      <c r="Q65" s="256"/>
      <c r="R65" s="256"/>
      <c r="S65" s="256"/>
      <c r="T65" s="256"/>
      <c r="U65" s="256"/>
      <c r="V65" s="256"/>
      <c r="W65" s="256"/>
      <c r="X65" s="256"/>
      <c r="Y65" s="256"/>
      <c r="Z65" s="256"/>
      <c r="AA65" s="256"/>
      <c r="AB65" s="257"/>
    </row>
    <row r="66" spans="1:28" x14ac:dyDescent="0.35">
      <c r="A66" s="51">
        <f t="shared" si="1"/>
        <v>47</v>
      </c>
      <c r="B66" s="241"/>
      <c r="C66" s="296"/>
      <c r="D66" s="242"/>
      <c r="E66" s="117"/>
      <c r="F66" s="117"/>
      <c r="G66" s="156"/>
      <c r="H66" s="147"/>
      <c r="I66" s="141"/>
      <c r="J66" s="118"/>
      <c r="K66" s="127">
        <f>IFERROR(INDEX('Appendix A'!$C$6:$C$44,MATCH('Section 4. Goods and Servic 3'!I66,'Appendix A'!$B$6:$B$44,0)),0)</f>
        <v>0</v>
      </c>
      <c r="L66" s="13">
        <f>IF(D66="Foreign Supplier",0,IF(Purpose=Target,IF(#REF!&lt;&gt;"",#REF!,IF(J66&lt;&gt;"",J66,K66)),IF(J66&lt;&gt;"",J66,K66)))</f>
        <v>0</v>
      </c>
      <c r="M66" s="149"/>
      <c r="N66" s="53">
        <f t="shared" si="0"/>
        <v>0</v>
      </c>
      <c r="P66" s="255"/>
      <c r="Q66" s="256"/>
      <c r="R66" s="256"/>
      <c r="S66" s="256"/>
      <c r="T66" s="256"/>
      <c r="U66" s="256"/>
      <c r="V66" s="256"/>
      <c r="W66" s="256"/>
      <c r="X66" s="256"/>
      <c r="Y66" s="256"/>
      <c r="Z66" s="256"/>
      <c r="AA66" s="256"/>
      <c r="AB66" s="257"/>
    </row>
    <row r="67" spans="1:28" x14ac:dyDescent="0.35">
      <c r="A67" s="51">
        <f t="shared" si="1"/>
        <v>48</v>
      </c>
      <c r="B67" s="241"/>
      <c r="C67" s="296"/>
      <c r="D67" s="242"/>
      <c r="E67" s="117"/>
      <c r="F67" s="117"/>
      <c r="G67" s="156"/>
      <c r="H67" s="147"/>
      <c r="I67" s="141"/>
      <c r="J67" s="118"/>
      <c r="K67" s="127">
        <f>IFERROR(INDEX('Appendix A'!$C$6:$C$44,MATCH('Section 4. Goods and Servic 3'!I67,'Appendix A'!$B$6:$B$44,0)),0)</f>
        <v>0</v>
      </c>
      <c r="L67" s="13">
        <f>IF(D67="Foreign Supplier",0,IF(Purpose=Target,IF(#REF!&lt;&gt;"",#REF!,IF(J67&lt;&gt;"",J67,K67)),IF(J67&lt;&gt;"",J67,K67)))</f>
        <v>0</v>
      </c>
      <c r="M67" s="149"/>
      <c r="N67" s="53">
        <f t="shared" si="0"/>
        <v>0</v>
      </c>
      <c r="P67" s="255"/>
      <c r="Q67" s="256"/>
      <c r="R67" s="256"/>
      <c r="S67" s="256"/>
      <c r="T67" s="256"/>
      <c r="U67" s="256"/>
      <c r="V67" s="256"/>
      <c r="W67" s="256"/>
      <c r="X67" s="256"/>
      <c r="Y67" s="256"/>
      <c r="Z67" s="256"/>
      <c r="AA67" s="256"/>
      <c r="AB67" s="257"/>
    </row>
    <row r="68" spans="1:28" x14ac:dyDescent="0.35">
      <c r="A68" s="51">
        <f t="shared" si="1"/>
        <v>49</v>
      </c>
      <c r="B68" s="241"/>
      <c r="C68" s="296"/>
      <c r="D68" s="242"/>
      <c r="E68" s="117"/>
      <c r="F68" s="117"/>
      <c r="G68" s="151"/>
      <c r="H68" s="145"/>
      <c r="I68" s="141"/>
      <c r="J68" s="118"/>
      <c r="K68" s="127">
        <f>IFERROR(INDEX('Appendix A'!$C$6:$C$44,MATCH('Section 4. Goods and Servic 3'!I68,'Appendix A'!$B$6:$B$44,0)),0)</f>
        <v>0</v>
      </c>
      <c r="L68" s="13">
        <f>IF(D68="Foreign Supplier",0,IF(Purpose=Target,IF(#REF!&lt;&gt;"",#REF!,IF(J68&lt;&gt;"",J68,K68)),IF(J68&lt;&gt;"",J68,K68)))</f>
        <v>0</v>
      </c>
      <c r="M68" s="190"/>
      <c r="N68" s="53">
        <f t="shared" si="0"/>
        <v>0</v>
      </c>
      <c r="P68" s="255"/>
      <c r="Q68" s="256"/>
      <c r="R68" s="256"/>
      <c r="S68" s="256"/>
      <c r="T68" s="256"/>
      <c r="U68" s="256"/>
      <c r="V68" s="256"/>
      <c r="W68" s="256"/>
      <c r="X68" s="256"/>
      <c r="Y68" s="256"/>
      <c r="Z68" s="256"/>
      <c r="AA68" s="256"/>
      <c r="AB68" s="257"/>
    </row>
    <row r="69" spans="1:28" x14ac:dyDescent="0.35">
      <c r="A69" s="51">
        <f t="shared" si="1"/>
        <v>50</v>
      </c>
      <c r="B69" s="241"/>
      <c r="C69" s="296"/>
      <c r="D69" s="242"/>
      <c r="E69" s="117"/>
      <c r="F69" s="117"/>
      <c r="G69" s="151"/>
      <c r="H69" s="145"/>
      <c r="I69" s="141"/>
      <c r="J69" s="118"/>
      <c r="K69" s="127">
        <f>IFERROR(INDEX('Appendix A'!$C$6:$C$44,MATCH('Section 4. Goods and Servic 3'!I69,'Appendix A'!$B$6:$B$44,0)),0)</f>
        <v>0</v>
      </c>
      <c r="L69" s="13">
        <f>IF(D69="Foreign Supplier",0,IF(Purpose=Target,IF(#REF!&lt;&gt;"",#REF!,IF(J69&lt;&gt;"",J69,K69)),IF(J69&lt;&gt;"",J69,K69)))</f>
        <v>0</v>
      </c>
      <c r="M69" s="116"/>
      <c r="N69" s="53">
        <f t="shared" si="0"/>
        <v>0</v>
      </c>
      <c r="P69" s="255"/>
      <c r="Q69" s="256"/>
      <c r="R69" s="256"/>
      <c r="S69" s="256"/>
      <c r="T69" s="256"/>
      <c r="U69" s="256"/>
      <c r="V69" s="256"/>
      <c r="W69" s="256"/>
      <c r="X69" s="256"/>
      <c r="Y69" s="256"/>
      <c r="Z69" s="256"/>
      <c r="AA69" s="256"/>
      <c r="AB69" s="257"/>
    </row>
    <row r="70" spans="1:28" x14ac:dyDescent="0.35">
      <c r="A70" s="51"/>
      <c r="B70" s="303" t="s">
        <v>79</v>
      </c>
      <c r="C70" s="304"/>
      <c r="D70" s="305"/>
      <c r="E70" s="54"/>
      <c r="F70" s="54"/>
      <c r="G70" s="54"/>
      <c r="H70" s="54"/>
      <c r="I70" s="54"/>
      <c r="J70" s="54"/>
      <c r="K70" s="54"/>
      <c r="L70" s="17">
        <f>IFERROR(SUMPRODUCT($M$20:$M$69,$L$20:$L$69)/SUM($M$20:$M$69),0)</f>
        <v>0</v>
      </c>
      <c r="M70" s="79">
        <f>H14-SUM(M20:M69)</f>
        <v>0</v>
      </c>
      <c r="N70" s="79">
        <f t="shared" si="0"/>
        <v>0</v>
      </c>
      <c r="P70" s="255"/>
      <c r="Q70" s="256"/>
      <c r="R70" s="256"/>
      <c r="S70" s="256"/>
      <c r="T70" s="256"/>
      <c r="U70" s="256"/>
      <c r="V70" s="256"/>
      <c r="W70" s="256"/>
      <c r="X70" s="256"/>
      <c r="Y70" s="256"/>
      <c r="Z70" s="256"/>
      <c r="AA70" s="256"/>
      <c r="AB70" s="257"/>
    </row>
    <row r="71" spans="1:28" x14ac:dyDescent="0.35">
      <c r="A71" s="6"/>
      <c r="B71" s="303" t="s">
        <v>78</v>
      </c>
      <c r="C71" s="304"/>
      <c r="D71" s="305"/>
      <c r="E71" s="54"/>
      <c r="F71" s="54"/>
      <c r="G71" s="54"/>
      <c r="H71" s="54"/>
      <c r="I71" s="54"/>
      <c r="J71" s="54"/>
      <c r="K71" s="54"/>
      <c r="L71" s="54"/>
      <c r="M71" s="79">
        <f>SUM(M20:M70)</f>
        <v>0</v>
      </c>
      <c r="N71" s="79">
        <f>SUM(N20:N70)</f>
        <v>0</v>
      </c>
      <c r="P71" s="258"/>
      <c r="Q71" s="259"/>
      <c r="R71" s="259"/>
      <c r="S71" s="259"/>
      <c r="T71" s="259"/>
      <c r="U71" s="259"/>
      <c r="V71" s="259"/>
      <c r="W71" s="259"/>
      <c r="X71" s="259"/>
      <c r="Y71" s="259"/>
      <c r="Z71" s="259"/>
      <c r="AA71" s="259"/>
      <c r="AB71" s="260"/>
    </row>
    <row r="72" spans="1:28" x14ac:dyDescent="0.35">
      <c r="B72" s="52"/>
      <c r="C72" s="52"/>
      <c r="D72" s="52"/>
      <c r="E72" s="52"/>
      <c r="F72" s="52"/>
      <c r="G72" s="52"/>
      <c r="H72" s="52"/>
      <c r="I72" s="52"/>
      <c r="J72" s="52"/>
      <c r="K72" s="52"/>
      <c r="L72" s="52"/>
      <c r="M72" s="80"/>
      <c r="N72" s="52"/>
    </row>
    <row r="73" spans="1:28" x14ac:dyDescent="0.35">
      <c r="B73" s="52"/>
      <c r="C73" s="52"/>
      <c r="D73" s="52"/>
      <c r="E73" s="52"/>
      <c r="F73" s="52"/>
      <c r="G73" s="52"/>
      <c r="H73" s="52"/>
      <c r="I73" s="52"/>
      <c r="J73" s="52"/>
      <c r="K73" s="52"/>
      <c r="L73" s="52"/>
      <c r="M73" s="52"/>
      <c r="N73" s="52"/>
    </row>
    <row r="74" spans="1:28" x14ac:dyDescent="0.35">
      <c r="B74" s="137" t="s">
        <v>261</v>
      </c>
      <c r="Q74" s="14"/>
      <c r="R74" s="14"/>
    </row>
    <row r="75" spans="1:28" x14ac:dyDescent="0.35">
      <c r="B75" s="137" t="s">
        <v>260</v>
      </c>
    </row>
    <row r="76" spans="1:28" x14ac:dyDescent="0.35">
      <c r="B76" s="137" t="s">
        <v>264</v>
      </c>
    </row>
    <row r="77" spans="1:28" x14ac:dyDescent="0.35">
      <c r="B77" s="137" t="s">
        <v>266</v>
      </c>
    </row>
    <row r="78" spans="1:28" x14ac:dyDescent="0.35">
      <c r="B78" s="137" t="s">
        <v>267</v>
      </c>
    </row>
    <row r="79" spans="1:28" x14ac:dyDescent="0.35">
      <c r="B79" s="137" t="s">
        <v>268</v>
      </c>
    </row>
  </sheetData>
  <sheetProtection password="EF0D" sheet="1" objects="1" scenarios="1" insertColumns="0" insertRows="0"/>
  <mergeCells count="64">
    <mergeCell ref="B6:H6"/>
    <mergeCell ref="B7:H7"/>
    <mergeCell ref="B8:E8"/>
    <mergeCell ref="B9:E9"/>
    <mergeCell ref="B10:E10"/>
    <mergeCell ref="P13:AB15"/>
    <mergeCell ref="B14:E14"/>
    <mergeCell ref="B15:E15"/>
    <mergeCell ref="B18:N18"/>
    <mergeCell ref="B19:D19"/>
    <mergeCell ref="P19:AB71"/>
    <mergeCell ref="B20:D20"/>
    <mergeCell ref="B21:D21"/>
    <mergeCell ref="B22:D22"/>
    <mergeCell ref="B23:D23"/>
    <mergeCell ref="B13:H13"/>
    <mergeCell ref="B35:D35"/>
    <mergeCell ref="B24:D24"/>
    <mergeCell ref="B25:D25"/>
    <mergeCell ref="B26:D26"/>
    <mergeCell ref="B27:D27"/>
    <mergeCell ref="B28:D28"/>
    <mergeCell ref="B29:D29"/>
    <mergeCell ref="B30:D30"/>
    <mergeCell ref="B31:D31"/>
    <mergeCell ref="B32:D32"/>
    <mergeCell ref="B33:D33"/>
    <mergeCell ref="B34:D34"/>
    <mergeCell ref="B47:D47"/>
    <mergeCell ref="B36:D36"/>
    <mergeCell ref="B37:D37"/>
    <mergeCell ref="B38:D38"/>
    <mergeCell ref="B39:D39"/>
    <mergeCell ref="B40:D40"/>
    <mergeCell ref="B41:D41"/>
    <mergeCell ref="B42:D42"/>
    <mergeCell ref="B43:D43"/>
    <mergeCell ref="B44:D44"/>
    <mergeCell ref="B45:D45"/>
    <mergeCell ref="B46:D46"/>
    <mergeCell ref="B59:D59"/>
    <mergeCell ref="B48:D48"/>
    <mergeCell ref="B49:D49"/>
    <mergeCell ref="B50:D50"/>
    <mergeCell ref="B51:D51"/>
    <mergeCell ref="B52:D52"/>
    <mergeCell ref="B53:D53"/>
    <mergeCell ref="B54:D54"/>
    <mergeCell ref="B55:D55"/>
    <mergeCell ref="B56:D56"/>
    <mergeCell ref="B57:D57"/>
    <mergeCell ref="B58:D58"/>
    <mergeCell ref="B71:D71"/>
    <mergeCell ref="B60:D60"/>
    <mergeCell ref="B61:D61"/>
    <mergeCell ref="B62:D62"/>
    <mergeCell ref="B63:D63"/>
    <mergeCell ref="B64:D64"/>
    <mergeCell ref="B65:D65"/>
    <mergeCell ref="B66:D66"/>
    <mergeCell ref="B67:D67"/>
    <mergeCell ref="B68:D68"/>
    <mergeCell ref="B69:D69"/>
    <mergeCell ref="B70:D70"/>
  </mergeCells>
  <conditionalFormatting sqref="B5">
    <cfRule type="cellIs" dxfId="7" priority="1" stopIfTrue="1" operator="equal">
      <formula>"Application of Template defined"</formula>
    </cfRule>
    <cfRule type="cellIs" dxfId="6" priority="2" stopIfTrue="1" operator="equal">
      <formula>"WARNING - Application of Template not defined"</formula>
    </cfRule>
  </conditionalFormatting>
  <dataValidations count="1">
    <dataValidation type="decimal" operator="greaterThanOrEqual" allowBlank="1" showInputMessage="1" showErrorMessage="1" sqref="J20:J69 H14 M20:M69" xr:uid="{00000000-0002-0000-0600-000000000000}">
      <formula1>0</formula1>
    </dataValidation>
  </dataValidations>
  <pageMargins left="0.7" right="0.7" top="0.75" bottom="0.75" header="0.3" footer="0.3"/>
  <pageSetup paperSize="9" scale="3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'Appendix A'!$B$6:$B$44</xm:f>
          </x14:formula1>
          <xm:sqref>I20:I69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4"/>
  <sheetViews>
    <sheetView tabSelected="1" workbookViewId="0">
      <selection activeCell="B3" sqref="B3"/>
    </sheetView>
  </sheetViews>
  <sheetFormatPr defaultRowHeight="14.5" x14ac:dyDescent="0.35"/>
  <cols>
    <col min="1" max="1" width="13.08984375" style="210" customWidth="1"/>
    <col min="2" max="2" width="19.36328125" style="159" customWidth="1"/>
  </cols>
  <sheetData>
    <row r="1" spans="1:2" x14ac:dyDescent="0.35">
      <c r="A1" s="153" t="s">
        <v>303</v>
      </c>
      <c r="B1" s="206" t="s">
        <v>304</v>
      </c>
    </row>
    <row r="2" spans="1:2" x14ac:dyDescent="0.35">
      <c r="A2" s="209">
        <v>45658</v>
      </c>
      <c r="B2" s="207">
        <f>('Section 4. Goods and Services 1'!H15+'Section 4. Goods and Servic (2'!H15)/('Section 4. Goods and Services 1'!H14+'Section 4. Goods and Servic (2'!H14)</f>
        <v>0.3026853919932061</v>
      </c>
    </row>
    <row r="3" spans="1:2" x14ac:dyDescent="0.35">
      <c r="A3" s="209">
        <v>45689</v>
      </c>
      <c r="B3" s="207"/>
    </row>
    <row r="4" spans="1:2" x14ac:dyDescent="0.35">
      <c r="A4" s="209">
        <v>45717</v>
      </c>
      <c r="B4" s="207"/>
    </row>
    <row r="5" spans="1:2" x14ac:dyDescent="0.35">
      <c r="A5" s="209">
        <v>45748</v>
      </c>
      <c r="B5" s="207"/>
    </row>
    <row r="6" spans="1:2" x14ac:dyDescent="0.35">
      <c r="A6" s="209">
        <v>45778</v>
      </c>
      <c r="B6" s="207"/>
    </row>
    <row r="7" spans="1:2" x14ac:dyDescent="0.35">
      <c r="A7" s="209">
        <v>45809</v>
      </c>
      <c r="B7" s="207"/>
    </row>
    <row r="8" spans="1:2" x14ac:dyDescent="0.35">
      <c r="A8" s="209">
        <v>45839</v>
      </c>
      <c r="B8" s="207"/>
    </row>
    <row r="9" spans="1:2" x14ac:dyDescent="0.35">
      <c r="A9" s="209">
        <v>45870</v>
      </c>
      <c r="B9" s="207"/>
    </row>
    <row r="10" spans="1:2" x14ac:dyDescent="0.35">
      <c r="A10" s="209">
        <v>45901</v>
      </c>
      <c r="B10" s="207"/>
    </row>
    <row r="11" spans="1:2" x14ac:dyDescent="0.35">
      <c r="A11" s="209">
        <v>45931</v>
      </c>
      <c r="B11" s="207"/>
    </row>
    <row r="12" spans="1:2" x14ac:dyDescent="0.35">
      <c r="A12" s="209">
        <v>45962</v>
      </c>
      <c r="B12" s="207"/>
    </row>
    <row r="13" spans="1:2" x14ac:dyDescent="0.35">
      <c r="A13" s="209">
        <v>45992</v>
      </c>
      <c r="B13" s="207"/>
    </row>
    <row r="14" spans="1:2" x14ac:dyDescent="0.35">
      <c r="A14" s="153" t="s">
        <v>941</v>
      </c>
      <c r="B14" s="20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7:Q648"/>
  <sheetViews>
    <sheetView topLeftCell="A606" zoomScale="50" zoomScaleNormal="50" workbookViewId="0">
      <selection activeCell="E485" sqref="E485"/>
    </sheetView>
  </sheetViews>
  <sheetFormatPr defaultRowHeight="14.5" x14ac:dyDescent="0.35"/>
  <cols>
    <col min="3" max="3" width="15.90625" style="199" bestFit="1" customWidth="1"/>
    <col min="4" max="4" width="25.54296875" style="159" bestFit="1" customWidth="1"/>
    <col min="5" max="5" width="36.81640625" style="159" bestFit="1" customWidth="1"/>
    <col min="6" max="6" width="64.453125" style="159" bestFit="1" customWidth="1"/>
    <col min="7" max="7" width="12.453125" bestFit="1" customWidth="1"/>
    <col min="8" max="8" width="28.81640625" bestFit="1" customWidth="1"/>
    <col min="10" max="10" width="14.81640625" style="168" customWidth="1"/>
    <col min="11" max="11" width="17.1796875" bestFit="1" customWidth="1"/>
    <col min="12" max="12" width="16.1796875" customWidth="1"/>
    <col min="13" max="13" width="11.1796875" customWidth="1"/>
    <col min="14" max="14" width="11.81640625" customWidth="1"/>
    <col min="15" max="15" width="20.08984375" style="168" bestFit="1" customWidth="1"/>
    <col min="16" max="16" width="11" customWidth="1"/>
  </cols>
  <sheetData>
    <row r="7" spans="1:17" x14ac:dyDescent="0.35">
      <c r="L7" s="306" t="s">
        <v>499</v>
      </c>
      <c r="M7" s="307"/>
      <c r="N7" s="308"/>
      <c r="O7" s="306" t="s">
        <v>500</v>
      </c>
      <c r="P7" s="307"/>
      <c r="Q7" s="308"/>
    </row>
    <row r="8" spans="1:17" x14ac:dyDescent="0.35">
      <c r="L8" s="309"/>
      <c r="M8" s="310"/>
      <c r="N8" s="311"/>
      <c r="O8" s="309"/>
      <c r="P8" s="310"/>
      <c r="Q8" s="311"/>
    </row>
    <row r="9" spans="1:17" ht="58" x14ac:dyDescent="0.35">
      <c r="B9" s="160" t="s">
        <v>330</v>
      </c>
      <c r="C9" s="203" t="s">
        <v>521</v>
      </c>
      <c r="D9" s="160" t="s">
        <v>331</v>
      </c>
      <c r="E9" s="160" t="s">
        <v>105</v>
      </c>
      <c r="F9" s="160" t="s">
        <v>106</v>
      </c>
      <c r="G9" s="160" t="s">
        <v>332</v>
      </c>
      <c r="H9" s="160" t="s">
        <v>333</v>
      </c>
      <c r="I9" s="160" t="s">
        <v>77</v>
      </c>
      <c r="J9" s="171" t="s">
        <v>278</v>
      </c>
      <c r="K9" s="160" t="s">
        <v>334</v>
      </c>
      <c r="L9" s="161" t="s">
        <v>335</v>
      </c>
      <c r="M9" s="161" t="s">
        <v>336</v>
      </c>
      <c r="N9" s="161" t="s">
        <v>337</v>
      </c>
      <c r="O9" s="162" t="s">
        <v>338</v>
      </c>
      <c r="P9" s="161" t="s">
        <v>339</v>
      </c>
      <c r="Q9" s="161" t="s">
        <v>340</v>
      </c>
    </row>
    <row r="10" spans="1:17" s="175" customFormat="1" x14ac:dyDescent="0.35">
      <c r="A10" s="186">
        <v>45292</v>
      </c>
      <c r="B10" s="187"/>
      <c r="C10" s="184" t="s">
        <v>363</v>
      </c>
      <c r="D10" s="179">
        <v>4951</v>
      </c>
      <c r="E10" s="183" t="s">
        <v>522</v>
      </c>
      <c r="F10" s="184" t="s">
        <v>243</v>
      </c>
      <c r="G10" s="176"/>
      <c r="H10" s="13">
        <v>0.15</v>
      </c>
      <c r="I10" s="13">
        <v>0.15</v>
      </c>
      <c r="J10" s="165">
        <v>4000000</v>
      </c>
      <c r="K10" s="166">
        <v>600000</v>
      </c>
      <c r="L10" s="180">
        <f>J10</f>
        <v>4000000</v>
      </c>
      <c r="M10" s="177"/>
      <c r="N10" s="177"/>
      <c r="O10" s="168">
        <f>K10</f>
        <v>600000</v>
      </c>
      <c r="P10" s="178"/>
      <c r="Q10" s="178"/>
    </row>
    <row r="11" spans="1:17" s="175" customFormat="1" x14ac:dyDescent="0.35">
      <c r="A11" s="186"/>
      <c r="B11" s="187"/>
      <c r="C11" s="184" t="s">
        <v>382</v>
      </c>
      <c r="D11" s="179">
        <v>4941</v>
      </c>
      <c r="E11" s="183" t="s">
        <v>523</v>
      </c>
      <c r="F11" s="184" t="s">
        <v>186</v>
      </c>
      <c r="G11" s="176"/>
      <c r="H11" s="13">
        <v>0.4</v>
      </c>
      <c r="I11" s="13">
        <v>0.4</v>
      </c>
      <c r="J11" s="165">
        <v>21696</v>
      </c>
      <c r="K11" s="166">
        <v>8678.4</v>
      </c>
      <c r="L11" s="180">
        <f t="shared" ref="L11:L74" si="0">J11</f>
        <v>21696</v>
      </c>
      <c r="M11" s="177"/>
      <c r="N11" s="177"/>
      <c r="O11" s="168">
        <f t="shared" ref="O11:O74" si="1">K11</f>
        <v>8678.4</v>
      </c>
      <c r="P11" s="178"/>
      <c r="Q11" s="178"/>
    </row>
    <row r="12" spans="1:17" s="175" customFormat="1" x14ac:dyDescent="0.35">
      <c r="A12" s="186"/>
      <c r="B12" s="187"/>
      <c r="C12" s="184" t="s">
        <v>382</v>
      </c>
      <c r="D12" s="179">
        <v>4931</v>
      </c>
      <c r="E12" s="183" t="s">
        <v>524</v>
      </c>
      <c r="F12" s="184" t="s">
        <v>243</v>
      </c>
      <c r="G12" s="176"/>
      <c r="H12" s="13">
        <v>0.15</v>
      </c>
      <c r="I12" s="13">
        <v>0.15</v>
      </c>
      <c r="J12" s="165">
        <v>99600</v>
      </c>
      <c r="K12" s="166">
        <v>14940</v>
      </c>
      <c r="L12" s="180">
        <f t="shared" si="0"/>
        <v>99600</v>
      </c>
      <c r="M12" s="177"/>
      <c r="N12" s="177"/>
      <c r="O12" s="168">
        <f t="shared" si="1"/>
        <v>14940</v>
      </c>
      <c r="P12" s="178"/>
      <c r="Q12" s="178"/>
    </row>
    <row r="13" spans="1:17" s="175" customFormat="1" x14ac:dyDescent="0.35">
      <c r="A13" s="186"/>
      <c r="B13" s="187"/>
      <c r="C13" s="184" t="s">
        <v>362</v>
      </c>
      <c r="D13" s="179">
        <v>4823</v>
      </c>
      <c r="E13" s="183" t="s">
        <v>525</v>
      </c>
      <c r="F13" s="184" t="s">
        <v>74</v>
      </c>
      <c r="G13" s="176"/>
      <c r="H13" s="13">
        <v>0</v>
      </c>
      <c r="I13" s="13">
        <v>0</v>
      </c>
      <c r="J13" s="165">
        <v>3980000</v>
      </c>
      <c r="K13" s="166">
        <v>0</v>
      </c>
      <c r="L13" s="180">
        <f t="shared" si="0"/>
        <v>3980000</v>
      </c>
      <c r="M13" s="177"/>
      <c r="N13" s="177"/>
      <c r="O13" s="168">
        <f t="shared" si="1"/>
        <v>0</v>
      </c>
      <c r="P13" s="178"/>
      <c r="Q13" s="178"/>
    </row>
    <row r="14" spans="1:17" s="175" customFormat="1" x14ac:dyDescent="0.35">
      <c r="A14" s="186"/>
      <c r="B14" s="187"/>
      <c r="C14" s="184" t="s">
        <v>510</v>
      </c>
      <c r="D14" s="179">
        <v>4984</v>
      </c>
      <c r="E14" s="183" t="s">
        <v>526</v>
      </c>
      <c r="F14" s="184" t="s">
        <v>243</v>
      </c>
      <c r="G14" s="176"/>
      <c r="H14" s="13">
        <v>0.15</v>
      </c>
      <c r="I14" s="13">
        <v>0.15</v>
      </c>
      <c r="J14" s="165">
        <v>613573</v>
      </c>
      <c r="K14" s="166">
        <v>92035.95</v>
      </c>
      <c r="L14" s="180">
        <f t="shared" si="0"/>
        <v>613573</v>
      </c>
      <c r="M14" s="177"/>
      <c r="N14" s="177"/>
      <c r="O14" s="168">
        <f t="shared" si="1"/>
        <v>92035.95</v>
      </c>
      <c r="P14" s="178"/>
      <c r="Q14" s="178"/>
    </row>
    <row r="15" spans="1:17" s="175" customFormat="1" x14ac:dyDescent="0.35">
      <c r="A15" s="186"/>
      <c r="B15" s="187"/>
      <c r="C15" s="184" t="s">
        <v>306</v>
      </c>
      <c r="D15" s="179">
        <v>4960</v>
      </c>
      <c r="E15" s="183" t="s">
        <v>526</v>
      </c>
      <c r="F15" s="184" t="s">
        <v>243</v>
      </c>
      <c r="G15" s="176"/>
      <c r="H15" s="13">
        <v>0.15</v>
      </c>
      <c r="I15" s="13">
        <v>0.15</v>
      </c>
      <c r="J15" s="165">
        <v>769306</v>
      </c>
      <c r="K15" s="166">
        <v>115395.9</v>
      </c>
      <c r="L15" s="180">
        <f t="shared" si="0"/>
        <v>769306</v>
      </c>
      <c r="M15" s="177"/>
      <c r="N15" s="177"/>
      <c r="O15" s="168">
        <f t="shared" si="1"/>
        <v>115395.9</v>
      </c>
      <c r="P15" s="178"/>
      <c r="Q15" s="178"/>
    </row>
    <row r="16" spans="1:17" s="175" customFormat="1" x14ac:dyDescent="0.35">
      <c r="A16" s="186"/>
      <c r="B16" s="187"/>
      <c r="C16" s="184" t="s">
        <v>378</v>
      </c>
      <c r="D16" s="179">
        <v>4939</v>
      </c>
      <c r="E16" s="183" t="s">
        <v>526</v>
      </c>
      <c r="F16" s="184" t="s">
        <v>243</v>
      </c>
      <c r="G16" s="176"/>
      <c r="H16" s="13">
        <v>0.15</v>
      </c>
      <c r="I16" s="13">
        <v>0.15</v>
      </c>
      <c r="J16" s="165">
        <v>711712</v>
      </c>
      <c r="K16" s="166">
        <v>106756.8</v>
      </c>
      <c r="L16" s="180">
        <f t="shared" si="0"/>
        <v>711712</v>
      </c>
      <c r="M16" s="177"/>
      <c r="N16" s="177"/>
      <c r="O16" s="168">
        <f t="shared" si="1"/>
        <v>106756.8</v>
      </c>
      <c r="P16" s="178"/>
      <c r="Q16" s="178"/>
    </row>
    <row r="17" spans="1:17" s="175" customFormat="1" ht="29" x14ac:dyDescent="0.35">
      <c r="A17" s="186"/>
      <c r="B17" s="187"/>
      <c r="C17" s="184" t="s">
        <v>381</v>
      </c>
      <c r="D17" s="179">
        <v>4961</v>
      </c>
      <c r="E17" s="183" t="s">
        <v>526</v>
      </c>
      <c r="F17" s="184" t="s">
        <v>243</v>
      </c>
      <c r="G17" s="176"/>
      <c r="H17" s="13">
        <v>0.15</v>
      </c>
      <c r="I17" s="13">
        <v>0.15</v>
      </c>
      <c r="J17" s="165">
        <v>1756535</v>
      </c>
      <c r="K17" s="166">
        <v>263480.25</v>
      </c>
      <c r="L17" s="180">
        <f t="shared" si="0"/>
        <v>1756535</v>
      </c>
      <c r="M17" s="177"/>
      <c r="N17" s="177"/>
      <c r="O17" s="168">
        <f t="shared" si="1"/>
        <v>263480.25</v>
      </c>
      <c r="P17" s="178"/>
      <c r="Q17" s="178"/>
    </row>
    <row r="18" spans="1:17" s="175" customFormat="1" x14ac:dyDescent="0.35">
      <c r="A18" s="186"/>
      <c r="B18" s="187"/>
      <c r="C18" s="184" t="s">
        <v>511</v>
      </c>
      <c r="D18" s="179"/>
      <c r="E18" s="183" t="s">
        <v>527</v>
      </c>
      <c r="F18" s="184" t="s">
        <v>154</v>
      </c>
      <c r="G18" s="176"/>
      <c r="H18" s="13">
        <v>0.22</v>
      </c>
      <c r="I18" s="13">
        <v>0.22</v>
      </c>
      <c r="J18" s="165">
        <v>320000</v>
      </c>
      <c r="K18" s="166">
        <v>70400</v>
      </c>
      <c r="L18" s="180">
        <f t="shared" si="0"/>
        <v>320000</v>
      </c>
      <c r="M18" s="177"/>
      <c r="N18" s="177"/>
      <c r="O18" s="168">
        <f t="shared" si="1"/>
        <v>70400</v>
      </c>
      <c r="P18" s="178"/>
      <c r="Q18" s="178"/>
    </row>
    <row r="19" spans="1:17" s="175" customFormat="1" x14ac:dyDescent="0.35">
      <c r="A19" s="186"/>
      <c r="B19" s="187"/>
      <c r="C19" s="184" t="s">
        <v>300</v>
      </c>
      <c r="D19" s="179">
        <v>4935</v>
      </c>
      <c r="E19" s="183" t="s">
        <v>310</v>
      </c>
      <c r="F19" s="184" t="s">
        <v>156</v>
      </c>
      <c r="G19" s="176"/>
      <c r="H19" s="13">
        <v>0.05</v>
      </c>
      <c r="I19" s="13">
        <v>0.05</v>
      </c>
      <c r="J19" s="165">
        <v>46500</v>
      </c>
      <c r="K19" s="166">
        <v>2325</v>
      </c>
      <c r="L19" s="180">
        <f t="shared" si="0"/>
        <v>46500</v>
      </c>
      <c r="M19" s="177"/>
      <c r="N19" s="177"/>
      <c r="O19" s="168">
        <f t="shared" si="1"/>
        <v>2325</v>
      </c>
      <c r="P19" s="178"/>
      <c r="Q19" s="178"/>
    </row>
    <row r="20" spans="1:17" s="175" customFormat="1" x14ac:dyDescent="0.35">
      <c r="A20" s="186"/>
      <c r="B20" s="187"/>
      <c r="C20" s="184" t="s">
        <v>379</v>
      </c>
      <c r="D20" s="179">
        <v>4958</v>
      </c>
      <c r="E20" s="183" t="s">
        <v>375</v>
      </c>
      <c r="F20" s="184" t="s">
        <v>186</v>
      </c>
      <c r="G20" s="176"/>
      <c r="H20" s="13">
        <v>0.4</v>
      </c>
      <c r="I20" s="13">
        <v>0.4</v>
      </c>
      <c r="J20" s="165">
        <v>270200</v>
      </c>
      <c r="K20" s="166">
        <v>108080</v>
      </c>
      <c r="L20" s="180">
        <f t="shared" si="0"/>
        <v>270200</v>
      </c>
      <c r="M20" s="177"/>
      <c r="N20" s="177"/>
      <c r="O20" s="168">
        <f t="shared" si="1"/>
        <v>108080</v>
      </c>
      <c r="P20" s="178"/>
      <c r="Q20" s="178"/>
    </row>
    <row r="21" spans="1:17" s="175" customFormat="1" x14ac:dyDescent="0.35">
      <c r="A21" s="186"/>
      <c r="B21" s="187"/>
      <c r="C21" s="184" t="s">
        <v>351</v>
      </c>
      <c r="D21" s="179">
        <v>4940</v>
      </c>
      <c r="E21" s="183" t="s">
        <v>355</v>
      </c>
      <c r="F21" s="184" t="s">
        <v>144</v>
      </c>
      <c r="G21" s="176"/>
      <c r="H21" s="13">
        <v>0.35</v>
      </c>
      <c r="I21" s="13">
        <v>0.35</v>
      </c>
      <c r="J21" s="165">
        <v>10674600</v>
      </c>
      <c r="K21" s="166">
        <v>3736109.9999999995</v>
      </c>
      <c r="L21" s="180">
        <f t="shared" si="0"/>
        <v>10674600</v>
      </c>
      <c r="M21" s="177"/>
      <c r="N21" s="177"/>
      <c r="O21" s="168">
        <f t="shared" si="1"/>
        <v>3736109.9999999995</v>
      </c>
      <c r="P21" s="178"/>
      <c r="Q21" s="178"/>
    </row>
    <row r="22" spans="1:17" s="175" customFormat="1" x14ac:dyDescent="0.35">
      <c r="A22" s="186"/>
      <c r="B22" s="187"/>
      <c r="C22" s="184" t="s">
        <v>319</v>
      </c>
      <c r="D22" s="179">
        <v>4989</v>
      </c>
      <c r="E22" s="183" t="s">
        <v>528</v>
      </c>
      <c r="F22" s="184" t="s">
        <v>243</v>
      </c>
      <c r="G22" s="176"/>
      <c r="H22" s="13">
        <v>0.15</v>
      </c>
      <c r="I22" s="13">
        <v>0.15</v>
      </c>
      <c r="J22" s="165">
        <v>748649</v>
      </c>
      <c r="K22" s="166">
        <v>112297.34999999999</v>
      </c>
      <c r="L22" s="180">
        <f t="shared" si="0"/>
        <v>748649</v>
      </c>
      <c r="M22" s="177"/>
      <c r="N22" s="177"/>
      <c r="O22" s="168">
        <f t="shared" si="1"/>
        <v>112297.34999999999</v>
      </c>
      <c r="P22" s="178"/>
      <c r="Q22" s="178"/>
    </row>
    <row r="23" spans="1:17" s="175" customFormat="1" x14ac:dyDescent="0.35">
      <c r="A23" s="186"/>
      <c r="B23" s="187"/>
      <c r="C23" s="184" t="s">
        <v>351</v>
      </c>
      <c r="D23" s="179">
        <v>4988</v>
      </c>
      <c r="E23" s="183" t="s">
        <v>528</v>
      </c>
      <c r="F23" s="184" t="s">
        <v>243</v>
      </c>
      <c r="G23" s="176"/>
      <c r="H23" s="13">
        <v>0.15</v>
      </c>
      <c r="I23" s="13">
        <v>0.15</v>
      </c>
      <c r="J23" s="165">
        <v>786974</v>
      </c>
      <c r="K23" s="166">
        <v>118046.09999999999</v>
      </c>
      <c r="L23" s="180">
        <f t="shared" si="0"/>
        <v>786974</v>
      </c>
      <c r="M23" s="177"/>
      <c r="N23" s="177"/>
      <c r="O23" s="168">
        <f t="shared" si="1"/>
        <v>118046.09999999999</v>
      </c>
      <c r="P23" s="178"/>
      <c r="Q23" s="178"/>
    </row>
    <row r="24" spans="1:17" s="175" customFormat="1" x14ac:dyDescent="0.35">
      <c r="A24" s="186"/>
      <c r="B24" s="187"/>
      <c r="C24" s="184" t="s">
        <v>512</v>
      </c>
      <c r="D24" s="179">
        <v>4954</v>
      </c>
      <c r="E24" s="183" t="s">
        <v>364</v>
      </c>
      <c r="F24" s="184" t="s">
        <v>186</v>
      </c>
      <c r="G24" s="176"/>
      <c r="H24" s="13">
        <v>0.4</v>
      </c>
      <c r="I24" s="13">
        <v>0.4</v>
      </c>
      <c r="J24" s="165">
        <v>225000</v>
      </c>
      <c r="K24" s="166">
        <v>90000</v>
      </c>
      <c r="L24" s="180">
        <f t="shared" si="0"/>
        <v>225000</v>
      </c>
      <c r="M24" s="177"/>
      <c r="N24" s="177"/>
      <c r="O24" s="168">
        <f t="shared" si="1"/>
        <v>90000</v>
      </c>
      <c r="P24" s="178"/>
      <c r="Q24" s="178"/>
    </row>
    <row r="25" spans="1:17" s="175" customFormat="1" x14ac:dyDescent="0.35">
      <c r="A25" s="186"/>
      <c r="B25" s="187"/>
      <c r="C25" s="184" t="s">
        <v>512</v>
      </c>
      <c r="D25" s="179">
        <v>4955</v>
      </c>
      <c r="E25" s="183" t="s">
        <v>364</v>
      </c>
      <c r="F25" s="184" t="s">
        <v>186</v>
      </c>
      <c r="G25" s="176"/>
      <c r="H25" s="13">
        <v>0.4</v>
      </c>
      <c r="I25" s="13">
        <v>0.4</v>
      </c>
      <c r="J25" s="165">
        <v>250000</v>
      </c>
      <c r="K25" s="166">
        <v>100000</v>
      </c>
      <c r="L25" s="180">
        <f t="shared" si="0"/>
        <v>250000</v>
      </c>
      <c r="M25" s="177"/>
      <c r="N25" s="177"/>
      <c r="O25" s="168">
        <f t="shared" si="1"/>
        <v>100000</v>
      </c>
      <c r="P25" s="178"/>
      <c r="Q25" s="178"/>
    </row>
    <row r="26" spans="1:17" s="175" customFormat="1" x14ac:dyDescent="0.35">
      <c r="A26" s="186"/>
      <c r="B26" s="187"/>
      <c r="C26" s="184" t="s">
        <v>379</v>
      </c>
      <c r="D26" s="179">
        <v>4834</v>
      </c>
      <c r="E26" s="183" t="s">
        <v>529</v>
      </c>
      <c r="F26" s="184" t="s">
        <v>74</v>
      </c>
      <c r="G26" s="176"/>
      <c r="H26" s="13">
        <v>0</v>
      </c>
      <c r="I26" s="13">
        <v>0</v>
      </c>
      <c r="J26" s="165">
        <v>3525863.25</v>
      </c>
      <c r="K26" s="166">
        <v>0</v>
      </c>
      <c r="L26" s="180">
        <f t="shared" si="0"/>
        <v>3525863.25</v>
      </c>
      <c r="M26" s="177"/>
      <c r="N26" s="177"/>
      <c r="O26" s="168">
        <f t="shared" si="1"/>
        <v>0</v>
      </c>
      <c r="P26" s="178"/>
      <c r="Q26" s="178"/>
    </row>
    <row r="27" spans="1:17" s="175" customFormat="1" x14ac:dyDescent="0.35">
      <c r="A27" s="186"/>
      <c r="B27" s="187"/>
      <c r="C27" s="184" t="s">
        <v>379</v>
      </c>
      <c r="D27" s="179">
        <v>4959</v>
      </c>
      <c r="E27" s="183" t="s">
        <v>524</v>
      </c>
      <c r="F27" s="184" t="s">
        <v>243</v>
      </c>
      <c r="G27" s="176"/>
      <c r="H27" s="13">
        <v>0.15</v>
      </c>
      <c r="I27" s="13">
        <v>0.15</v>
      </c>
      <c r="J27" s="165">
        <v>132000</v>
      </c>
      <c r="K27" s="166">
        <v>19800</v>
      </c>
      <c r="L27" s="180">
        <f t="shared" si="0"/>
        <v>132000</v>
      </c>
      <c r="M27" s="177"/>
      <c r="N27" s="177"/>
      <c r="O27" s="168">
        <f t="shared" si="1"/>
        <v>19800</v>
      </c>
      <c r="P27" s="178"/>
      <c r="Q27" s="178"/>
    </row>
    <row r="28" spans="1:17" s="175" customFormat="1" x14ac:dyDescent="0.35">
      <c r="A28" s="186"/>
      <c r="B28" s="187"/>
      <c r="C28" s="184" t="s">
        <v>300</v>
      </c>
      <c r="D28" s="179">
        <v>4948</v>
      </c>
      <c r="E28" s="183" t="s">
        <v>530</v>
      </c>
      <c r="F28" s="184" t="s">
        <v>167</v>
      </c>
      <c r="G28" s="176"/>
      <c r="H28" s="13">
        <v>0.3</v>
      </c>
      <c r="I28" s="13">
        <v>0.3</v>
      </c>
      <c r="J28" s="165">
        <v>180000</v>
      </c>
      <c r="K28" s="166">
        <v>54000</v>
      </c>
      <c r="L28" s="180">
        <f t="shared" si="0"/>
        <v>180000</v>
      </c>
      <c r="M28" s="177"/>
      <c r="N28" s="177"/>
      <c r="O28" s="168">
        <f t="shared" si="1"/>
        <v>54000</v>
      </c>
      <c r="P28" s="178"/>
      <c r="Q28" s="178"/>
    </row>
    <row r="29" spans="1:17" s="175" customFormat="1" x14ac:dyDescent="0.35">
      <c r="A29" s="186"/>
      <c r="B29" s="187"/>
      <c r="C29" s="184" t="s">
        <v>312</v>
      </c>
      <c r="D29" s="179">
        <v>4934</v>
      </c>
      <c r="E29" s="183" t="s">
        <v>531</v>
      </c>
      <c r="F29" s="184" t="s">
        <v>148</v>
      </c>
      <c r="G29" s="176"/>
      <c r="H29" s="13">
        <v>0.2</v>
      </c>
      <c r="I29" s="13">
        <v>0.2</v>
      </c>
      <c r="J29" s="165">
        <v>1777668</v>
      </c>
      <c r="K29" s="166">
        <v>355533.60000000003</v>
      </c>
      <c r="L29" s="180">
        <f t="shared" si="0"/>
        <v>1777668</v>
      </c>
      <c r="M29" s="177"/>
      <c r="N29" s="177"/>
      <c r="O29" s="168">
        <f t="shared" si="1"/>
        <v>355533.60000000003</v>
      </c>
      <c r="P29" s="178"/>
      <c r="Q29" s="178"/>
    </row>
    <row r="30" spans="1:17" s="175" customFormat="1" x14ac:dyDescent="0.35">
      <c r="A30" s="186"/>
      <c r="B30" s="187"/>
      <c r="C30" s="184">
        <v>8387</v>
      </c>
      <c r="D30" s="179">
        <v>8589</v>
      </c>
      <c r="E30" s="183" t="s">
        <v>532</v>
      </c>
      <c r="F30" s="184" t="s">
        <v>186</v>
      </c>
      <c r="G30" s="176"/>
      <c r="H30" s="13">
        <v>0.4</v>
      </c>
      <c r="I30" s="13">
        <v>0.4</v>
      </c>
      <c r="J30" s="165">
        <v>6675</v>
      </c>
      <c r="K30" s="166">
        <v>2670</v>
      </c>
      <c r="L30" s="180">
        <f t="shared" si="0"/>
        <v>6675</v>
      </c>
      <c r="M30" s="177"/>
      <c r="N30" s="177"/>
      <c r="O30" s="168">
        <f t="shared" si="1"/>
        <v>2670</v>
      </c>
      <c r="P30" s="178"/>
      <c r="Q30" s="178"/>
    </row>
    <row r="31" spans="1:17" s="175" customFormat="1" x14ac:dyDescent="0.35">
      <c r="A31" s="186"/>
      <c r="B31" s="187"/>
      <c r="C31" s="184">
        <v>8388</v>
      </c>
      <c r="D31" s="179">
        <v>8590</v>
      </c>
      <c r="E31" s="183" t="s">
        <v>532</v>
      </c>
      <c r="F31" s="184" t="s">
        <v>186</v>
      </c>
      <c r="G31" s="176"/>
      <c r="H31" s="13">
        <v>0.4</v>
      </c>
      <c r="I31" s="13">
        <v>0.4</v>
      </c>
      <c r="J31" s="165">
        <v>5545</v>
      </c>
      <c r="K31" s="166">
        <v>2218</v>
      </c>
      <c r="L31" s="180">
        <f t="shared" si="0"/>
        <v>5545</v>
      </c>
      <c r="M31" s="177"/>
      <c r="N31" s="177"/>
      <c r="O31" s="168">
        <f t="shared" si="1"/>
        <v>2218</v>
      </c>
      <c r="P31" s="178"/>
      <c r="Q31" s="178"/>
    </row>
    <row r="32" spans="1:17" s="175" customFormat="1" x14ac:dyDescent="0.35">
      <c r="A32" s="186"/>
      <c r="B32" s="187"/>
      <c r="C32" s="184">
        <v>8389</v>
      </c>
      <c r="D32" s="179">
        <v>8591</v>
      </c>
      <c r="E32" s="183" t="s">
        <v>532</v>
      </c>
      <c r="F32" s="184" t="s">
        <v>186</v>
      </c>
      <c r="G32" s="176"/>
      <c r="H32" s="13">
        <v>0.4</v>
      </c>
      <c r="I32" s="13">
        <v>0.4</v>
      </c>
      <c r="J32" s="165">
        <v>6260</v>
      </c>
      <c r="K32" s="166">
        <v>2504</v>
      </c>
      <c r="L32" s="180">
        <f t="shared" si="0"/>
        <v>6260</v>
      </c>
      <c r="M32" s="177"/>
      <c r="N32" s="177"/>
      <c r="O32" s="168">
        <f t="shared" si="1"/>
        <v>2504</v>
      </c>
      <c r="P32" s="178"/>
      <c r="Q32" s="178"/>
    </row>
    <row r="33" spans="1:17" s="175" customFormat="1" x14ac:dyDescent="0.35">
      <c r="A33" s="186"/>
      <c r="B33" s="187"/>
      <c r="C33" s="184">
        <v>8390</v>
      </c>
      <c r="D33" s="179">
        <v>8592</v>
      </c>
      <c r="E33" s="183" t="s">
        <v>532</v>
      </c>
      <c r="F33" s="184" t="s">
        <v>186</v>
      </c>
      <c r="G33" s="176"/>
      <c r="H33" s="13">
        <v>0.4</v>
      </c>
      <c r="I33" s="13">
        <v>0.4</v>
      </c>
      <c r="J33" s="165">
        <v>6675</v>
      </c>
      <c r="K33" s="166">
        <v>2670</v>
      </c>
      <c r="L33" s="180">
        <f t="shared" si="0"/>
        <v>6675</v>
      </c>
      <c r="M33" s="177"/>
      <c r="N33" s="177"/>
      <c r="O33" s="168">
        <f t="shared" si="1"/>
        <v>2670</v>
      </c>
      <c r="P33" s="178"/>
      <c r="Q33" s="178"/>
    </row>
    <row r="34" spans="1:17" s="175" customFormat="1" x14ac:dyDescent="0.35">
      <c r="A34" s="186"/>
      <c r="B34" s="187"/>
      <c r="C34" s="184" t="s">
        <v>325</v>
      </c>
      <c r="D34" s="179">
        <v>4964</v>
      </c>
      <c r="E34" s="183" t="s">
        <v>533</v>
      </c>
      <c r="F34" s="184" t="s">
        <v>156</v>
      </c>
      <c r="G34" s="176"/>
      <c r="H34" s="13">
        <v>0.05</v>
      </c>
      <c r="I34" s="13">
        <v>0.05</v>
      </c>
      <c r="J34" s="165">
        <v>4122259.05</v>
      </c>
      <c r="K34" s="166">
        <v>206112.95250000001</v>
      </c>
      <c r="L34" s="180">
        <f t="shared" si="0"/>
        <v>4122259.05</v>
      </c>
      <c r="M34" s="177"/>
      <c r="N34" s="177"/>
      <c r="O34" s="168">
        <f t="shared" si="1"/>
        <v>206112.95250000001</v>
      </c>
      <c r="P34" s="178"/>
      <c r="Q34" s="178"/>
    </row>
    <row r="35" spans="1:17" s="175" customFormat="1" x14ac:dyDescent="0.35">
      <c r="A35" s="186"/>
      <c r="B35" s="187"/>
      <c r="C35" s="184" t="s">
        <v>325</v>
      </c>
      <c r="D35" s="179">
        <v>4991</v>
      </c>
      <c r="E35" s="183" t="s">
        <v>534</v>
      </c>
      <c r="F35" s="184" t="s">
        <v>156</v>
      </c>
      <c r="G35" s="176"/>
      <c r="H35" s="13">
        <v>0.05</v>
      </c>
      <c r="I35" s="13">
        <v>0.05</v>
      </c>
      <c r="J35" s="165">
        <v>12818189.6</v>
      </c>
      <c r="K35" s="166">
        <v>640909.48</v>
      </c>
      <c r="L35" s="180">
        <f t="shared" si="0"/>
        <v>12818189.6</v>
      </c>
      <c r="M35" s="177"/>
      <c r="N35" s="177"/>
      <c r="O35" s="168">
        <f t="shared" si="1"/>
        <v>640909.48</v>
      </c>
      <c r="P35" s="178"/>
      <c r="Q35" s="178"/>
    </row>
    <row r="36" spans="1:17" s="175" customFormat="1" x14ac:dyDescent="0.35">
      <c r="A36" s="186"/>
      <c r="B36" s="187"/>
      <c r="C36" s="184" t="s">
        <v>314</v>
      </c>
      <c r="D36" s="179" t="s">
        <v>501</v>
      </c>
      <c r="E36" s="183" t="s">
        <v>535</v>
      </c>
      <c r="F36" s="184" t="s">
        <v>148</v>
      </c>
      <c r="G36" s="176"/>
      <c r="H36" s="13">
        <v>0.2</v>
      </c>
      <c r="I36" s="13">
        <v>0.2</v>
      </c>
      <c r="J36" s="165">
        <v>75000</v>
      </c>
      <c r="K36" s="166">
        <v>15000</v>
      </c>
      <c r="L36" s="180">
        <f t="shared" si="0"/>
        <v>75000</v>
      </c>
      <c r="M36" s="177"/>
      <c r="N36" s="177"/>
      <c r="O36" s="168">
        <f t="shared" si="1"/>
        <v>15000</v>
      </c>
      <c r="P36" s="178"/>
      <c r="Q36" s="178"/>
    </row>
    <row r="37" spans="1:17" s="175" customFormat="1" x14ac:dyDescent="0.35">
      <c r="A37" s="186"/>
      <c r="B37" s="187"/>
      <c r="C37" s="184" t="s">
        <v>325</v>
      </c>
      <c r="D37" s="179">
        <v>4929</v>
      </c>
      <c r="E37" s="183" t="s">
        <v>536</v>
      </c>
      <c r="F37" s="184" t="s">
        <v>196</v>
      </c>
      <c r="G37" s="176"/>
      <c r="H37" s="13">
        <v>0.5</v>
      </c>
      <c r="I37" s="13">
        <v>0.5</v>
      </c>
      <c r="J37" s="165">
        <v>408000</v>
      </c>
      <c r="K37" s="166">
        <v>204000</v>
      </c>
      <c r="L37" s="180">
        <f t="shared" si="0"/>
        <v>408000</v>
      </c>
      <c r="M37" s="177"/>
      <c r="N37" s="177"/>
      <c r="O37" s="168">
        <f t="shared" si="1"/>
        <v>204000</v>
      </c>
      <c r="P37" s="178"/>
      <c r="Q37" s="178"/>
    </row>
    <row r="38" spans="1:17" s="175" customFormat="1" x14ac:dyDescent="0.35">
      <c r="A38" s="186"/>
      <c r="B38" s="187"/>
      <c r="C38" s="184" t="s">
        <v>513</v>
      </c>
      <c r="D38" s="179">
        <v>8626</v>
      </c>
      <c r="E38" s="183" t="s">
        <v>537</v>
      </c>
      <c r="F38" s="184" t="s">
        <v>148</v>
      </c>
      <c r="G38" s="176"/>
      <c r="H38" s="13">
        <v>0.2</v>
      </c>
      <c r="I38" s="13">
        <v>0.2</v>
      </c>
      <c r="J38" s="165">
        <v>14000</v>
      </c>
      <c r="K38" s="166">
        <v>2800</v>
      </c>
      <c r="L38" s="180">
        <f t="shared" si="0"/>
        <v>14000</v>
      </c>
      <c r="M38" s="177"/>
      <c r="N38" s="177"/>
      <c r="O38" s="168">
        <f t="shared" si="1"/>
        <v>2800</v>
      </c>
      <c r="P38" s="178"/>
      <c r="Q38" s="178"/>
    </row>
    <row r="39" spans="1:17" s="175" customFormat="1" x14ac:dyDescent="0.35">
      <c r="A39" s="186"/>
      <c r="B39" s="187"/>
      <c r="C39" s="184" t="s">
        <v>325</v>
      </c>
      <c r="D39" s="179">
        <v>4963</v>
      </c>
      <c r="E39" s="183" t="s">
        <v>538</v>
      </c>
      <c r="F39" s="184" t="s">
        <v>196</v>
      </c>
      <c r="G39" s="176"/>
      <c r="H39" s="13">
        <v>0.5</v>
      </c>
      <c r="I39" s="13">
        <v>0.5</v>
      </c>
      <c r="J39" s="165">
        <v>3000000</v>
      </c>
      <c r="K39" s="166">
        <v>1500000</v>
      </c>
      <c r="L39" s="180">
        <f t="shared" si="0"/>
        <v>3000000</v>
      </c>
      <c r="M39" s="177"/>
      <c r="N39" s="177"/>
      <c r="O39" s="168">
        <f t="shared" si="1"/>
        <v>1500000</v>
      </c>
      <c r="P39" s="178"/>
      <c r="Q39" s="178"/>
    </row>
    <row r="40" spans="1:17" s="175" customFormat="1" x14ac:dyDescent="0.35">
      <c r="A40" s="186"/>
      <c r="B40" s="187"/>
      <c r="C40" s="184" t="s">
        <v>314</v>
      </c>
      <c r="D40" s="179" t="s">
        <v>502</v>
      </c>
      <c r="E40" s="183" t="s">
        <v>539</v>
      </c>
      <c r="F40" s="184" t="s">
        <v>144</v>
      </c>
      <c r="G40" s="176"/>
      <c r="H40" s="13">
        <v>0.35</v>
      </c>
      <c r="I40" s="13">
        <v>0.35</v>
      </c>
      <c r="J40" s="165">
        <v>1286937</v>
      </c>
      <c r="K40" s="166">
        <v>450427.94999999995</v>
      </c>
      <c r="L40" s="180">
        <f t="shared" si="0"/>
        <v>1286937</v>
      </c>
      <c r="M40" s="177"/>
      <c r="N40" s="177"/>
      <c r="O40" s="168">
        <f t="shared" si="1"/>
        <v>450427.94999999995</v>
      </c>
      <c r="P40" s="178"/>
      <c r="Q40" s="178"/>
    </row>
    <row r="41" spans="1:17" s="175" customFormat="1" x14ac:dyDescent="0.35">
      <c r="A41" s="186"/>
      <c r="B41" s="187"/>
      <c r="C41" s="184" t="s">
        <v>352</v>
      </c>
      <c r="D41" s="179">
        <v>4986</v>
      </c>
      <c r="E41" s="183" t="s">
        <v>353</v>
      </c>
      <c r="F41" s="184" t="s">
        <v>156</v>
      </c>
      <c r="G41" s="176"/>
      <c r="H41" s="13">
        <v>0.05</v>
      </c>
      <c r="I41" s="13">
        <v>0.05</v>
      </c>
      <c r="J41" s="165">
        <v>95560</v>
      </c>
      <c r="K41" s="166">
        <v>4778</v>
      </c>
      <c r="L41" s="180">
        <f t="shared" si="0"/>
        <v>95560</v>
      </c>
      <c r="M41" s="177"/>
      <c r="N41" s="177"/>
      <c r="O41" s="168">
        <f t="shared" si="1"/>
        <v>4778</v>
      </c>
      <c r="P41" s="178"/>
      <c r="Q41" s="178"/>
    </row>
    <row r="42" spans="1:17" s="175" customFormat="1" x14ac:dyDescent="0.35">
      <c r="A42" s="186"/>
      <c r="B42" s="187"/>
      <c r="C42" s="184" t="s">
        <v>349</v>
      </c>
      <c r="D42" s="179">
        <v>4872</v>
      </c>
      <c r="E42" s="183" t="s">
        <v>361</v>
      </c>
      <c r="F42" s="184" t="s">
        <v>144</v>
      </c>
      <c r="G42" s="176"/>
      <c r="H42" s="13">
        <v>0.35</v>
      </c>
      <c r="I42" s="13">
        <v>0.35</v>
      </c>
      <c r="J42" s="165">
        <v>1185646</v>
      </c>
      <c r="K42" s="166">
        <v>414976.1</v>
      </c>
      <c r="L42" s="180">
        <f t="shared" si="0"/>
        <v>1185646</v>
      </c>
      <c r="M42" s="177"/>
      <c r="N42" s="177"/>
      <c r="O42" s="168">
        <f t="shared" si="1"/>
        <v>414976.1</v>
      </c>
      <c r="P42" s="178"/>
      <c r="Q42" s="178"/>
    </row>
    <row r="43" spans="1:17" s="175" customFormat="1" ht="29" x14ac:dyDescent="0.35">
      <c r="A43" s="186"/>
      <c r="B43" s="187"/>
      <c r="C43" s="184" t="s">
        <v>381</v>
      </c>
      <c r="D43" s="179">
        <v>4949</v>
      </c>
      <c r="E43" s="183" t="s">
        <v>540</v>
      </c>
      <c r="F43" s="184" t="s">
        <v>167</v>
      </c>
      <c r="G43" s="176"/>
      <c r="H43" s="13">
        <v>0.3</v>
      </c>
      <c r="I43" s="13">
        <v>0.3</v>
      </c>
      <c r="J43" s="165">
        <v>8400</v>
      </c>
      <c r="K43" s="166">
        <v>2520</v>
      </c>
      <c r="L43" s="180">
        <f t="shared" si="0"/>
        <v>8400</v>
      </c>
      <c r="M43" s="177"/>
      <c r="N43" s="177"/>
      <c r="O43" s="168">
        <f t="shared" si="1"/>
        <v>2520</v>
      </c>
      <c r="P43" s="178"/>
      <c r="Q43" s="178"/>
    </row>
    <row r="44" spans="1:17" s="175" customFormat="1" x14ac:dyDescent="0.35">
      <c r="A44" s="186"/>
      <c r="B44" s="187"/>
      <c r="C44" s="184" t="s">
        <v>300</v>
      </c>
      <c r="D44" s="179">
        <v>4930</v>
      </c>
      <c r="E44" s="183" t="s">
        <v>541</v>
      </c>
      <c r="F44" s="184" t="s">
        <v>154</v>
      </c>
      <c r="G44" s="176"/>
      <c r="H44" s="13">
        <v>0.22</v>
      </c>
      <c r="I44" s="13">
        <v>0.22</v>
      </c>
      <c r="J44" s="165">
        <v>84800</v>
      </c>
      <c r="K44" s="166">
        <v>18656</v>
      </c>
      <c r="L44" s="180">
        <f t="shared" si="0"/>
        <v>84800</v>
      </c>
      <c r="M44" s="177"/>
      <c r="N44" s="177"/>
      <c r="O44" s="168">
        <f t="shared" si="1"/>
        <v>18656</v>
      </c>
      <c r="P44" s="178"/>
      <c r="Q44" s="178"/>
    </row>
    <row r="45" spans="1:17" s="175" customFormat="1" x14ac:dyDescent="0.35">
      <c r="A45" s="186"/>
      <c r="B45" s="187"/>
      <c r="C45" s="184" t="s">
        <v>511</v>
      </c>
      <c r="D45" s="179"/>
      <c r="E45" s="183" t="s">
        <v>348</v>
      </c>
      <c r="F45" s="184" t="s">
        <v>196</v>
      </c>
      <c r="G45" s="176"/>
      <c r="H45" s="13">
        <v>0.5</v>
      </c>
      <c r="I45" s="13">
        <v>0.5</v>
      </c>
      <c r="J45" s="165">
        <v>9300000</v>
      </c>
      <c r="K45" s="166">
        <v>4650000</v>
      </c>
      <c r="L45" s="180">
        <f t="shared" si="0"/>
        <v>9300000</v>
      </c>
      <c r="M45" s="177"/>
      <c r="N45" s="177"/>
      <c r="O45" s="168">
        <f t="shared" si="1"/>
        <v>4650000</v>
      </c>
      <c r="P45" s="178"/>
      <c r="Q45" s="178"/>
    </row>
    <row r="46" spans="1:17" s="175" customFormat="1" x14ac:dyDescent="0.35">
      <c r="A46" s="186"/>
      <c r="B46" s="187"/>
      <c r="C46" s="184" t="s">
        <v>514</v>
      </c>
      <c r="D46" s="179">
        <v>4850</v>
      </c>
      <c r="E46" s="183" t="s">
        <v>542</v>
      </c>
      <c r="F46" s="184" t="s">
        <v>186</v>
      </c>
      <c r="G46" s="176"/>
      <c r="H46" s="13">
        <v>0.4</v>
      </c>
      <c r="I46" s="13">
        <v>0.4</v>
      </c>
      <c r="J46" s="165">
        <v>10100000</v>
      </c>
      <c r="K46" s="166">
        <v>4040000</v>
      </c>
      <c r="L46" s="180">
        <f t="shared" si="0"/>
        <v>10100000</v>
      </c>
      <c r="M46" s="177"/>
      <c r="N46" s="177"/>
      <c r="O46" s="168">
        <f t="shared" si="1"/>
        <v>4040000</v>
      </c>
      <c r="P46" s="178"/>
      <c r="Q46" s="178"/>
    </row>
    <row r="47" spans="1:17" s="175" customFormat="1" x14ac:dyDescent="0.35">
      <c r="A47" s="186"/>
      <c r="B47" s="187"/>
      <c r="C47" s="184" t="s">
        <v>477</v>
      </c>
      <c r="D47" s="179">
        <v>4851</v>
      </c>
      <c r="E47" s="183" t="s">
        <v>542</v>
      </c>
      <c r="F47" s="184" t="s">
        <v>186</v>
      </c>
      <c r="G47" s="176"/>
      <c r="H47" s="13">
        <v>0.4</v>
      </c>
      <c r="I47" s="13">
        <v>0.4</v>
      </c>
      <c r="J47" s="165">
        <v>7250000</v>
      </c>
      <c r="K47" s="166">
        <v>2900000</v>
      </c>
      <c r="L47" s="180">
        <f t="shared" si="0"/>
        <v>7250000</v>
      </c>
      <c r="M47" s="177"/>
      <c r="N47" s="177"/>
      <c r="O47" s="168">
        <f t="shared" si="1"/>
        <v>2900000</v>
      </c>
      <c r="P47" s="178"/>
      <c r="Q47" s="178"/>
    </row>
    <row r="48" spans="1:17" s="175" customFormat="1" x14ac:dyDescent="0.35">
      <c r="A48" s="186"/>
      <c r="B48" s="187"/>
      <c r="C48" s="184" t="s">
        <v>515</v>
      </c>
      <c r="D48" s="179">
        <v>4852</v>
      </c>
      <c r="E48" s="183" t="s">
        <v>542</v>
      </c>
      <c r="F48" s="184" t="s">
        <v>186</v>
      </c>
      <c r="G48" s="176"/>
      <c r="H48" s="13">
        <v>0.4</v>
      </c>
      <c r="I48" s="13">
        <v>0.4</v>
      </c>
      <c r="J48" s="165">
        <v>8500000</v>
      </c>
      <c r="K48" s="166">
        <v>3400000</v>
      </c>
      <c r="L48" s="180">
        <f t="shared" si="0"/>
        <v>8500000</v>
      </c>
      <c r="M48" s="177"/>
      <c r="N48" s="177"/>
      <c r="O48" s="168">
        <f t="shared" si="1"/>
        <v>3400000</v>
      </c>
      <c r="P48" s="178"/>
      <c r="Q48" s="178"/>
    </row>
    <row r="49" spans="1:17" s="175" customFormat="1" x14ac:dyDescent="0.35">
      <c r="A49" s="186"/>
      <c r="B49" s="187"/>
      <c r="C49" s="184" t="s">
        <v>516</v>
      </c>
      <c r="D49" s="179">
        <v>4854</v>
      </c>
      <c r="E49" s="183" t="s">
        <v>542</v>
      </c>
      <c r="F49" s="184" t="s">
        <v>186</v>
      </c>
      <c r="G49" s="176"/>
      <c r="H49" s="13">
        <v>0.4</v>
      </c>
      <c r="I49" s="13">
        <v>0.4</v>
      </c>
      <c r="J49" s="165">
        <v>9090000</v>
      </c>
      <c r="K49" s="166">
        <v>3636000</v>
      </c>
      <c r="L49" s="180">
        <f t="shared" si="0"/>
        <v>9090000</v>
      </c>
      <c r="M49" s="177"/>
      <c r="N49" s="177"/>
      <c r="O49" s="168">
        <f t="shared" si="1"/>
        <v>3636000</v>
      </c>
      <c r="P49" s="178"/>
      <c r="Q49" s="178"/>
    </row>
    <row r="50" spans="1:17" s="175" customFormat="1" x14ac:dyDescent="0.35">
      <c r="A50" s="186"/>
      <c r="B50" s="187"/>
      <c r="C50" s="184" t="s">
        <v>383</v>
      </c>
      <c r="D50" s="179">
        <v>4953</v>
      </c>
      <c r="E50" s="183" t="s">
        <v>425</v>
      </c>
      <c r="F50" s="184" t="s">
        <v>148</v>
      </c>
      <c r="G50" s="176"/>
      <c r="H50" s="13">
        <v>0.2</v>
      </c>
      <c r="I50" s="13">
        <v>0.2</v>
      </c>
      <c r="J50" s="165">
        <v>697950</v>
      </c>
      <c r="K50" s="166">
        <v>139590</v>
      </c>
      <c r="L50" s="180">
        <f t="shared" si="0"/>
        <v>697950</v>
      </c>
      <c r="M50" s="177"/>
      <c r="N50" s="177"/>
      <c r="O50" s="168">
        <f t="shared" si="1"/>
        <v>139590</v>
      </c>
      <c r="P50" s="178"/>
      <c r="Q50" s="178"/>
    </row>
    <row r="51" spans="1:17" s="175" customFormat="1" x14ac:dyDescent="0.35">
      <c r="A51" s="186"/>
      <c r="B51" s="187"/>
      <c r="C51" s="184" t="s">
        <v>314</v>
      </c>
      <c r="D51" s="179" t="s">
        <v>503</v>
      </c>
      <c r="E51" s="183" t="s">
        <v>535</v>
      </c>
      <c r="F51" s="184" t="s">
        <v>148</v>
      </c>
      <c r="G51" s="176"/>
      <c r="H51" s="13">
        <v>0.2</v>
      </c>
      <c r="I51" s="13">
        <v>0.2</v>
      </c>
      <c r="J51" s="165">
        <v>50000</v>
      </c>
      <c r="K51" s="166">
        <v>10000</v>
      </c>
      <c r="L51" s="180">
        <f t="shared" si="0"/>
        <v>50000</v>
      </c>
      <c r="M51" s="177"/>
      <c r="N51" s="177"/>
      <c r="O51" s="168">
        <f t="shared" si="1"/>
        <v>10000</v>
      </c>
      <c r="P51" s="178"/>
      <c r="Q51" s="178"/>
    </row>
    <row r="52" spans="1:17" s="175" customFormat="1" x14ac:dyDescent="0.35">
      <c r="A52" s="186"/>
      <c r="B52" s="187"/>
      <c r="C52" s="184" t="s">
        <v>314</v>
      </c>
      <c r="D52" s="179" t="s">
        <v>504</v>
      </c>
      <c r="E52" s="183" t="s">
        <v>347</v>
      </c>
      <c r="F52" s="184" t="s">
        <v>148</v>
      </c>
      <c r="G52" s="176"/>
      <c r="H52" s="13">
        <v>0.2</v>
      </c>
      <c r="I52" s="13">
        <v>0.2</v>
      </c>
      <c r="J52" s="165">
        <v>100000</v>
      </c>
      <c r="K52" s="166">
        <v>20000</v>
      </c>
      <c r="L52" s="180">
        <f t="shared" si="0"/>
        <v>100000</v>
      </c>
      <c r="M52" s="177"/>
      <c r="N52" s="177"/>
      <c r="O52" s="168">
        <f t="shared" si="1"/>
        <v>20000</v>
      </c>
      <c r="P52" s="178"/>
      <c r="Q52" s="178"/>
    </row>
    <row r="53" spans="1:17" s="175" customFormat="1" x14ac:dyDescent="0.35">
      <c r="A53" s="186"/>
      <c r="B53" s="187"/>
      <c r="C53" s="184" t="s">
        <v>517</v>
      </c>
      <c r="D53" s="179">
        <v>4985</v>
      </c>
      <c r="E53" s="183" t="s">
        <v>384</v>
      </c>
      <c r="F53" s="184" t="s">
        <v>156</v>
      </c>
      <c r="G53" s="176"/>
      <c r="H53" s="13">
        <v>0.05</v>
      </c>
      <c r="I53" s="13">
        <v>0.05</v>
      </c>
      <c r="J53" s="165">
        <v>4672</v>
      </c>
      <c r="K53" s="166">
        <v>233.60000000000002</v>
      </c>
      <c r="L53" s="180">
        <f t="shared" si="0"/>
        <v>4672</v>
      </c>
      <c r="M53" s="177"/>
      <c r="N53" s="177"/>
      <c r="O53" s="168">
        <f t="shared" si="1"/>
        <v>233.60000000000002</v>
      </c>
      <c r="P53" s="178"/>
      <c r="Q53" s="178"/>
    </row>
    <row r="54" spans="1:17" s="175" customFormat="1" x14ac:dyDescent="0.35">
      <c r="A54" s="186"/>
      <c r="B54" s="187"/>
      <c r="C54" s="184" t="s">
        <v>518</v>
      </c>
      <c r="D54" s="179">
        <v>4990</v>
      </c>
      <c r="E54" s="183" t="s">
        <v>368</v>
      </c>
      <c r="F54" s="184" t="s">
        <v>156</v>
      </c>
      <c r="G54" s="176"/>
      <c r="H54" s="13">
        <v>0.05</v>
      </c>
      <c r="I54" s="13">
        <v>0.05</v>
      </c>
      <c r="J54" s="165">
        <v>11374</v>
      </c>
      <c r="K54" s="166">
        <v>568.70000000000005</v>
      </c>
      <c r="L54" s="180">
        <f t="shared" si="0"/>
        <v>11374</v>
      </c>
      <c r="M54" s="177"/>
      <c r="N54" s="177"/>
      <c r="O54" s="168">
        <f t="shared" si="1"/>
        <v>568.70000000000005</v>
      </c>
      <c r="P54" s="178"/>
      <c r="Q54" s="178"/>
    </row>
    <row r="55" spans="1:17" s="175" customFormat="1" x14ac:dyDescent="0.35">
      <c r="A55" s="186"/>
      <c r="B55" s="187"/>
      <c r="C55" s="184" t="s">
        <v>518</v>
      </c>
      <c r="D55" s="179">
        <v>4999</v>
      </c>
      <c r="E55" s="183" t="s">
        <v>368</v>
      </c>
      <c r="F55" s="184" t="s">
        <v>156</v>
      </c>
      <c r="G55" s="176"/>
      <c r="H55" s="13">
        <v>0.05</v>
      </c>
      <c r="I55" s="13">
        <v>0.05</v>
      </c>
      <c r="J55" s="165">
        <v>11920</v>
      </c>
      <c r="K55" s="166">
        <v>596</v>
      </c>
      <c r="L55" s="180">
        <f t="shared" si="0"/>
        <v>11920</v>
      </c>
      <c r="M55" s="177"/>
      <c r="N55" s="177"/>
      <c r="O55" s="168">
        <f t="shared" si="1"/>
        <v>596</v>
      </c>
      <c r="P55" s="178"/>
      <c r="Q55" s="178"/>
    </row>
    <row r="56" spans="1:17" s="175" customFormat="1" x14ac:dyDescent="0.35">
      <c r="A56" s="186"/>
      <c r="B56" s="187"/>
      <c r="C56" s="184" t="s">
        <v>518</v>
      </c>
      <c r="D56" s="179">
        <v>5002</v>
      </c>
      <c r="E56" s="183" t="s">
        <v>329</v>
      </c>
      <c r="F56" s="184" t="s">
        <v>156</v>
      </c>
      <c r="G56" s="176"/>
      <c r="H56" s="13">
        <v>0.05</v>
      </c>
      <c r="I56" s="13">
        <v>0.05</v>
      </c>
      <c r="J56" s="165">
        <v>9637</v>
      </c>
      <c r="K56" s="166">
        <v>481.85</v>
      </c>
      <c r="L56" s="180">
        <f t="shared" si="0"/>
        <v>9637</v>
      </c>
      <c r="M56" s="177"/>
      <c r="N56" s="177"/>
      <c r="O56" s="168">
        <f t="shared" si="1"/>
        <v>481.85</v>
      </c>
      <c r="P56" s="178"/>
      <c r="Q56" s="178"/>
    </row>
    <row r="57" spans="1:17" s="175" customFormat="1" x14ac:dyDescent="0.35">
      <c r="A57" s="186"/>
      <c r="B57" s="187"/>
      <c r="C57" s="184" t="s">
        <v>314</v>
      </c>
      <c r="D57" s="179" t="s">
        <v>505</v>
      </c>
      <c r="E57" s="183" t="s">
        <v>543</v>
      </c>
      <c r="F57" s="184" t="s">
        <v>156</v>
      </c>
      <c r="G57" s="176"/>
      <c r="H57" s="13">
        <v>0.05</v>
      </c>
      <c r="I57" s="13">
        <v>0.05</v>
      </c>
      <c r="J57" s="165">
        <v>8400</v>
      </c>
      <c r="K57" s="166">
        <v>420</v>
      </c>
      <c r="L57" s="180">
        <f t="shared" si="0"/>
        <v>8400</v>
      </c>
      <c r="M57" s="177"/>
      <c r="N57" s="177"/>
      <c r="O57" s="168">
        <f t="shared" si="1"/>
        <v>420</v>
      </c>
      <c r="P57" s="178"/>
      <c r="Q57" s="178"/>
    </row>
    <row r="58" spans="1:17" s="175" customFormat="1" x14ac:dyDescent="0.35">
      <c r="A58" s="186"/>
      <c r="B58" s="187"/>
      <c r="C58" s="184" t="s">
        <v>518</v>
      </c>
      <c r="D58" s="179">
        <v>5009</v>
      </c>
      <c r="E58" s="183" t="s">
        <v>544</v>
      </c>
      <c r="F58" s="184" t="s">
        <v>156</v>
      </c>
      <c r="G58" s="176"/>
      <c r="H58" s="13">
        <v>0.05</v>
      </c>
      <c r="I58" s="13">
        <v>0.05</v>
      </c>
      <c r="J58" s="165">
        <v>2940</v>
      </c>
      <c r="K58" s="166">
        <v>147</v>
      </c>
      <c r="L58" s="180">
        <f t="shared" si="0"/>
        <v>2940</v>
      </c>
      <c r="M58" s="177"/>
      <c r="N58" s="177"/>
      <c r="O58" s="168">
        <f t="shared" si="1"/>
        <v>147</v>
      </c>
      <c r="P58" s="178"/>
      <c r="Q58" s="178"/>
    </row>
    <row r="59" spans="1:17" s="175" customFormat="1" x14ac:dyDescent="0.35">
      <c r="A59" s="186"/>
      <c r="B59" s="187"/>
      <c r="C59" s="184" t="s">
        <v>300</v>
      </c>
      <c r="D59" s="179">
        <v>4942</v>
      </c>
      <c r="E59" s="183" t="s">
        <v>545</v>
      </c>
      <c r="F59" s="184" t="s">
        <v>156</v>
      </c>
      <c r="G59" s="176"/>
      <c r="H59" s="13">
        <v>0.05</v>
      </c>
      <c r="I59" s="13">
        <v>0.05</v>
      </c>
      <c r="J59" s="165">
        <v>121500</v>
      </c>
      <c r="K59" s="166">
        <v>6075</v>
      </c>
      <c r="L59" s="180">
        <f t="shared" si="0"/>
        <v>121500</v>
      </c>
      <c r="M59" s="177"/>
      <c r="N59" s="177"/>
      <c r="O59" s="168">
        <f t="shared" si="1"/>
        <v>6075</v>
      </c>
      <c r="P59" s="178"/>
      <c r="Q59" s="178"/>
    </row>
    <row r="60" spans="1:17" s="175" customFormat="1" x14ac:dyDescent="0.35">
      <c r="A60" s="186"/>
      <c r="B60" s="187"/>
      <c r="C60" s="184" t="s">
        <v>300</v>
      </c>
      <c r="D60" s="179">
        <v>4884</v>
      </c>
      <c r="E60" s="183" t="s">
        <v>546</v>
      </c>
      <c r="F60" s="184" t="s">
        <v>167</v>
      </c>
      <c r="G60" s="176"/>
      <c r="H60" s="13">
        <v>0.3</v>
      </c>
      <c r="I60" s="13">
        <v>0.3</v>
      </c>
      <c r="J60" s="165">
        <v>207000</v>
      </c>
      <c r="K60" s="166">
        <v>62100</v>
      </c>
      <c r="L60" s="180">
        <f t="shared" si="0"/>
        <v>207000</v>
      </c>
      <c r="M60" s="177"/>
      <c r="N60" s="177"/>
      <c r="O60" s="168">
        <f t="shared" si="1"/>
        <v>62100</v>
      </c>
      <c r="P60" s="178"/>
      <c r="Q60" s="178"/>
    </row>
    <row r="61" spans="1:17" s="175" customFormat="1" x14ac:dyDescent="0.35">
      <c r="A61" s="186"/>
      <c r="B61" s="187"/>
      <c r="C61" s="184" t="s">
        <v>306</v>
      </c>
      <c r="D61" s="179">
        <v>4957</v>
      </c>
      <c r="E61" s="183" t="s">
        <v>547</v>
      </c>
      <c r="F61" s="184" t="s">
        <v>156</v>
      </c>
      <c r="G61" s="176"/>
      <c r="H61" s="13">
        <v>0.05</v>
      </c>
      <c r="I61" s="13">
        <v>0.05</v>
      </c>
      <c r="J61" s="165">
        <v>81008.2</v>
      </c>
      <c r="K61" s="166">
        <v>4050.41</v>
      </c>
      <c r="L61" s="180">
        <f t="shared" si="0"/>
        <v>81008.2</v>
      </c>
      <c r="M61" s="177"/>
      <c r="N61" s="177"/>
      <c r="O61" s="168">
        <f t="shared" si="1"/>
        <v>4050.41</v>
      </c>
      <c r="P61" s="178"/>
      <c r="Q61" s="178"/>
    </row>
    <row r="62" spans="1:17" s="175" customFormat="1" x14ac:dyDescent="0.35">
      <c r="A62" s="186"/>
      <c r="B62" s="187"/>
      <c r="C62" s="184" t="s">
        <v>519</v>
      </c>
      <c r="D62" s="179">
        <v>8627</v>
      </c>
      <c r="E62" s="183" t="s">
        <v>548</v>
      </c>
      <c r="F62" s="184" t="s">
        <v>167</v>
      </c>
      <c r="G62" s="176"/>
      <c r="H62" s="13">
        <v>0.3</v>
      </c>
      <c r="I62" s="13">
        <v>0.3</v>
      </c>
      <c r="J62" s="165">
        <v>3020059.9999999995</v>
      </c>
      <c r="K62" s="166">
        <v>906017.99999999988</v>
      </c>
      <c r="L62" s="180">
        <f t="shared" si="0"/>
        <v>3020059.9999999995</v>
      </c>
      <c r="M62" s="177"/>
      <c r="N62" s="177"/>
      <c r="O62" s="168">
        <f t="shared" si="1"/>
        <v>906017.99999999988</v>
      </c>
      <c r="P62" s="178"/>
      <c r="Q62" s="178"/>
    </row>
    <row r="63" spans="1:17" s="175" customFormat="1" x14ac:dyDescent="0.35">
      <c r="A63" s="186"/>
      <c r="B63" s="187"/>
      <c r="C63" s="184" t="s">
        <v>300</v>
      </c>
      <c r="D63" s="179">
        <v>4882</v>
      </c>
      <c r="E63" s="183" t="s">
        <v>549</v>
      </c>
      <c r="F63" s="184" t="s">
        <v>167</v>
      </c>
      <c r="G63" s="176"/>
      <c r="H63" s="13">
        <v>0.3</v>
      </c>
      <c r="I63" s="13">
        <v>0.3</v>
      </c>
      <c r="J63" s="165">
        <v>260532.49</v>
      </c>
      <c r="K63" s="166">
        <v>78159.746999999988</v>
      </c>
      <c r="L63" s="180">
        <f t="shared" si="0"/>
        <v>260532.49</v>
      </c>
      <c r="M63" s="177"/>
      <c r="N63" s="177"/>
      <c r="O63" s="168">
        <f t="shared" si="1"/>
        <v>78159.746999999988</v>
      </c>
      <c r="P63" s="178"/>
      <c r="Q63" s="178"/>
    </row>
    <row r="64" spans="1:17" s="175" customFormat="1" x14ac:dyDescent="0.35">
      <c r="A64" s="186"/>
      <c r="B64" s="187"/>
      <c r="C64" s="184" t="s">
        <v>350</v>
      </c>
      <c r="D64" s="179">
        <v>4919</v>
      </c>
      <c r="E64" s="183" t="s">
        <v>550</v>
      </c>
      <c r="F64" s="184" t="s">
        <v>167</v>
      </c>
      <c r="G64" s="176"/>
      <c r="H64" s="13">
        <v>0.3</v>
      </c>
      <c r="I64" s="13">
        <v>0.3</v>
      </c>
      <c r="J64" s="165">
        <v>2500</v>
      </c>
      <c r="K64" s="166">
        <v>750</v>
      </c>
      <c r="L64" s="180">
        <f t="shared" si="0"/>
        <v>2500</v>
      </c>
      <c r="M64" s="177"/>
      <c r="N64" s="177"/>
      <c r="O64" s="168">
        <f t="shared" si="1"/>
        <v>750</v>
      </c>
      <c r="P64" s="178"/>
      <c r="Q64" s="178"/>
    </row>
    <row r="65" spans="1:17" s="175" customFormat="1" x14ac:dyDescent="0.35">
      <c r="A65" s="186"/>
      <c r="B65" s="187"/>
      <c r="C65" s="184" t="s">
        <v>519</v>
      </c>
      <c r="D65" s="179">
        <v>4879</v>
      </c>
      <c r="E65" s="183" t="s">
        <v>374</v>
      </c>
      <c r="F65" s="184" t="s">
        <v>167</v>
      </c>
      <c r="G65" s="176"/>
      <c r="H65" s="13">
        <v>0.3</v>
      </c>
      <c r="I65" s="13">
        <v>0.3</v>
      </c>
      <c r="J65" s="165">
        <v>20582.212500000001</v>
      </c>
      <c r="K65" s="166">
        <v>6174.6637500000006</v>
      </c>
      <c r="L65" s="180">
        <f t="shared" si="0"/>
        <v>20582.212500000001</v>
      </c>
      <c r="M65" s="177"/>
      <c r="N65" s="177"/>
      <c r="O65" s="168">
        <f t="shared" si="1"/>
        <v>6174.6637500000006</v>
      </c>
      <c r="P65" s="178"/>
      <c r="Q65" s="178"/>
    </row>
    <row r="66" spans="1:17" s="175" customFormat="1" x14ac:dyDescent="0.35">
      <c r="A66" s="186"/>
      <c r="B66" s="187"/>
      <c r="C66" s="184" t="s">
        <v>307</v>
      </c>
      <c r="D66" s="179">
        <v>4956</v>
      </c>
      <c r="E66" s="183" t="s">
        <v>356</v>
      </c>
      <c r="F66" s="184" t="s">
        <v>156</v>
      </c>
      <c r="G66" s="176"/>
      <c r="H66" s="13">
        <v>0.05</v>
      </c>
      <c r="I66" s="13">
        <v>0.05</v>
      </c>
      <c r="J66" s="165">
        <v>81008.2</v>
      </c>
      <c r="K66" s="166">
        <v>4050.41</v>
      </c>
      <c r="L66" s="180">
        <f t="shared" si="0"/>
        <v>81008.2</v>
      </c>
      <c r="M66" s="177"/>
      <c r="N66" s="177"/>
      <c r="O66" s="168">
        <f t="shared" si="1"/>
        <v>4050.41</v>
      </c>
      <c r="P66" s="178"/>
      <c r="Q66" s="178"/>
    </row>
    <row r="67" spans="1:17" s="175" customFormat="1" x14ac:dyDescent="0.35">
      <c r="A67" s="186"/>
      <c r="B67" s="187"/>
      <c r="C67" s="184" t="s">
        <v>307</v>
      </c>
      <c r="D67" s="179">
        <v>4924</v>
      </c>
      <c r="E67" s="183" t="s">
        <v>551</v>
      </c>
      <c r="F67" s="184" t="s">
        <v>186</v>
      </c>
      <c r="G67" s="176"/>
      <c r="H67" s="13">
        <v>0.4</v>
      </c>
      <c r="I67" s="13">
        <v>0.4</v>
      </c>
      <c r="J67" s="165">
        <v>837000</v>
      </c>
      <c r="K67" s="166">
        <v>334800</v>
      </c>
      <c r="L67" s="180">
        <f t="shared" si="0"/>
        <v>837000</v>
      </c>
      <c r="M67" s="177"/>
      <c r="N67" s="177"/>
      <c r="O67" s="168">
        <f t="shared" si="1"/>
        <v>334800</v>
      </c>
      <c r="P67" s="178"/>
      <c r="Q67" s="178"/>
    </row>
    <row r="68" spans="1:17" s="175" customFormat="1" x14ac:dyDescent="0.35">
      <c r="A68" s="186"/>
      <c r="B68" s="187"/>
      <c r="C68" s="184" t="s">
        <v>306</v>
      </c>
      <c r="D68" s="179">
        <v>4924</v>
      </c>
      <c r="E68" s="183" t="s">
        <v>551</v>
      </c>
      <c r="F68" s="184" t="s">
        <v>186</v>
      </c>
      <c r="G68" s="176"/>
      <c r="H68" s="13">
        <v>0.4</v>
      </c>
      <c r="I68" s="13">
        <v>0.4</v>
      </c>
      <c r="J68" s="165">
        <v>837000</v>
      </c>
      <c r="K68" s="166">
        <v>334800</v>
      </c>
      <c r="L68" s="180">
        <f t="shared" si="0"/>
        <v>837000</v>
      </c>
      <c r="M68" s="177"/>
      <c r="N68" s="177"/>
      <c r="O68" s="168">
        <f t="shared" si="1"/>
        <v>334800</v>
      </c>
      <c r="P68" s="178"/>
      <c r="Q68" s="178"/>
    </row>
    <row r="69" spans="1:17" s="175" customFormat="1" x14ac:dyDescent="0.35">
      <c r="A69" s="186"/>
      <c r="B69" s="187"/>
      <c r="C69" s="184" t="s">
        <v>351</v>
      </c>
      <c r="D69" s="179">
        <v>4943</v>
      </c>
      <c r="E69" s="183" t="s">
        <v>552</v>
      </c>
      <c r="F69" s="184" t="s">
        <v>148</v>
      </c>
      <c r="G69" s="176"/>
      <c r="H69" s="13">
        <v>0.2</v>
      </c>
      <c r="I69" s="13">
        <v>0.2</v>
      </c>
      <c r="J69" s="165">
        <v>1805666</v>
      </c>
      <c r="K69" s="166">
        <v>361133.2</v>
      </c>
      <c r="L69" s="180">
        <f t="shared" si="0"/>
        <v>1805666</v>
      </c>
      <c r="M69" s="177"/>
      <c r="N69" s="177"/>
      <c r="O69" s="168">
        <f t="shared" si="1"/>
        <v>361133.2</v>
      </c>
      <c r="P69" s="178"/>
      <c r="Q69" s="178"/>
    </row>
    <row r="70" spans="1:17" s="175" customFormat="1" x14ac:dyDescent="0.35">
      <c r="A70" s="186"/>
      <c r="B70" s="187"/>
      <c r="C70" s="184" t="s">
        <v>319</v>
      </c>
      <c r="D70" s="179">
        <v>4944</v>
      </c>
      <c r="E70" s="183" t="s">
        <v>552</v>
      </c>
      <c r="F70" s="184" t="s">
        <v>148</v>
      </c>
      <c r="G70" s="176"/>
      <c r="H70" s="13">
        <v>0.2</v>
      </c>
      <c r="I70" s="13">
        <v>0.2</v>
      </c>
      <c r="J70" s="165">
        <v>1805666</v>
      </c>
      <c r="K70" s="166">
        <v>361133.2</v>
      </c>
      <c r="L70" s="180">
        <f t="shared" si="0"/>
        <v>1805666</v>
      </c>
      <c r="M70" s="177"/>
      <c r="N70" s="177"/>
      <c r="O70" s="168">
        <f t="shared" si="1"/>
        <v>361133.2</v>
      </c>
      <c r="P70" s="178"/>
      <c r="Q70" s="178"/>
    </row>
    <row r="71" spans="1:17" s="175" customFormat="1" x14ac:dyDescent="0.35">
      <c r="A71" s="186"/>
      <c r="B71" s="187"/>
      <c r="C71" s="184" t="s">
        <v>319</v>
      </c>
      <c r="D71" s="179">
        <v>4945</v>
      </c>
      <c r="E71" s="183" t="s">
        <v>355</v>
      </c>
      <c r="F71" s="184" t="s">
        <v>144</v>
      </c>
      <c r="G71" s="176"/>
      <c r="H71" s="13">
        <v>0.35</v>
      </c>
      <c r="I71" s="13">
        <v>0.35</v>
      </c>
      <c r="J71" s="165">
        <v>12200000</v>
      </c>
      <c r="K71" s="166">
        <v>4270000</v>
      </c>
      <c r="L71" s="180">
        <f t="shared" si="0"/>
        <v>12200000</v>
      </c>
      <c r="M71" s="177"/>
      <c r="N71" s="177"/>
      <c r="O71" s="168">
        <f t="shared" si="1"/>
        <v>4270000</v>
      </c>
      <c r="P71" s="178"/>
      <c r="Q71" s="178"/>
    </row>
    <row r="72" spans="1:17" s="175" customFormat="1" x14ac:dyDescent="0.35">
      <c r="A72" s="186"/>
      <c r="B72" s="187"/>
      <c r="C72" s="184" t="s">
        <v>300</v>
      </c>
      <c r="D72" s="179">
        <v>4997</v>
      </c>
      <c r="E72" s="183" t="s">
        <v>553</v>
      </c>
      <c r="F72" s="184" t="s">
        <v>167</v>
      </c>
      <c r="G72" s="176"/>
      <c r="H72" s="13">
        <v>0.3</v>
      </c>
      <c r="I72" s="13">
        <v>0.3</v>
      </c>
      <c r="J72" s="165">
        <v>6000</v>
      </c>
      <c r="K72" s="166">
        <v>1800</v>
      </c>
      <c r="L72" s="180">
        <f t="shared" si="0"/>
        <v>6000</v>
      </c>
      <c r="M72" s="177"/>
      <c r="N72" s="177"/>
      <c r="O72" s="168">
        <f t="shared" si="1"/>
        <v>1800</v>
      </c>
      <c r="P72" s="178"/>
      <c r="Q72" s="178"/>
    </row>
    <row r="73" spans="1:17" s="175" customFormat="1" x14ac:dyDescent="0.35">
      <c r="A73" s="186"/>
      <c r="B73" s="187"/>
      <c r="C73" s="184" t="s">
        <v>311</v>
      </c>
      <c r="D73" s="179">
        <v>4998</v>
      </c>
      <c r="E73" s="183" t="s">
        <v>327</v>
      </c>
      <c r="F73" s="184" t="s">
        <v>154</v>
      </c>
      <c r="G73" s="176"/>
      <c r="H73" s="13">
        <v>0.22</v>
      </c>
      <c r="I73" s="13">
        <v>0.22</v>
      </c>
      <c r="J73" s="165">
        <v>158746</v>
      </c>
      <c r="K73" s="166">
        <v>34924.120000000003</v>
      </c>
      <c r="L73" s="180">
        <f t="shared" si="0"/>
        <v>158746</v>
      </c>
      <c r="M73" s="177"/>
      <c r="N73" s="177"/>
      <c r="O73" s="168">
        <f t="shared" si="1"/>
        <v>34924.120000000003</v>
      </c>
      <c r="P73" s="178"/>
      <c r="Q73" s="178"/>
    </row>
    <row r="74" spans="1:17" s="175" customFormat="1" x14ac:dyDescent="0.35">
      <c r="A74" s="186"/>
      <c r="B74" s="187"/>
      <c r="C74" s="184" t="s">
        <v>351</v>
      </c>
      <c r="D74" s="179">
        <v>5010</v>
      </c>
      <c r="E74" s="183" t="s">
        <v>380</v>
      </c>
      <c r="F74" s="184" t="s">
        <v>156</v>
      </c>
      <c r="G74" s="176"/>
      <c r="H74" s="13">
        <v>0.05</v>
      </c>
      <c r="I74" s="13">
        <v>0.05</v>
      </c>
      <c r="J74" s="165">
        <v>505000</v>
      </c>
      <c r="K74" s="166">
        <v>25250</v>
      </c>
      <c r="L74" s="180">
        <f t="shared" si="0"/>
        <v>505000</v>
      </c>
      <c r="M74" s="177"/>
      <c r="N74" s="177"/>
      <c r="O74" s="168">
        <f t="shared" si="1"/>
        <v>25250</v>
      </c>
      <c r="P74" s="178"/>
      <c r="Q74" s="178"/>
    </row>
    <row r="75" spans="1:17" s="175" customFormat="1" x14ac:dyDescent="0.35">
      <c r="B75" s="187"/>
      <c r="C75" s="184" t="s">
        <v>319</v>
      </c>
      <c r="D75" s="179">
        <v>5011</v>
      </c>
      <c r="E75" s="183" t="s">
        <v>380</v>
      </c>
      <c r="F75" s="184" t="s">
        <v>156</v>
      </c>
      <c r="G75" s="176"/>
      <c r="H75" s="13">
        <v>0.05</v>
      </c>
      <c r="I75" s="13">
        <v>0.05</v>
      </c>
      <c r="J75" s="165">
        <v>505000</v>
      </c>
      <c r="K75" s="166">
        <v>25250</v>
      </c>
      <c r="L75" s="180">
        <f t="shared" ref="L75:L138" si="2">J75</f>
        <v>505000</v>
      </c>
      <c r="M75" s="177"/>
      <c r="N75" s="177"/>
      <c r="O75" s="168">
        <f t="shared" ref="O75:O138" si="3">K75</f>
        <v>25250</v>
      </c>
      <c r="P75" s="178"/>
      <c r="Q75" s="178"/>
    </row>
    <row r="76" spans="1:17" s="175" customFormat="1" x14ac:dyDescent="0.35">
      <c r="B76" s="187"/>
      <c r="C76" s="184" t="s">
        <v>351</v>
      </c>
      <c r="D76" s="179">
        <v>5003</v>
      </c>
      <c r="E76" s="183" t="s">
        <v>357</v>
      </c>
      <c r="F76" s="184" t="s">
        <v>144</v>
      </c>
      <c r="G76" s="176"/>
      <c r="H76" s="13">
        <v>0.35</v>
      </c>
      <c r="I76" s="13">
        <v>0.35</v>
      </c>
      <c r="J76" s="165">
        <v>114550</v>
      </c>
      <c r="K76" s="166">
        <v>40092.5</v>
      </c>
      <c r="L76" s="180">
        <f t="shared" si="2"/>
        <v>114550</v>
      </c>
      <c r="M76" s="177"/>
      <c r="N76" s="177"/>
      <c r="O76" s="168">
        <f t="shared" si="3"/>
        <v>40092.5</v>
      </c>
      <c r="P76" s="178"/>
      <c r="Q76" s="178"/>
    </row>
    <row r="77" spans="1:17" s="175" customFormat="1" x14ac:dyDescent="0.35">
      <c r="A77" s="186"/>
      <c r="B77" s="187"/>
      <c r="C77" s="184" t="s">
        <v>520</v>
      </c>
      <c r="D77" s="179" t="s">
        <v>506</v>
      </c>
      <c r="E77" s="183" t="s">
        <v>554</v>
      </c>
      <c r="F77" s="184" t="s">
        <v>148</v>
      </c>
      <c r="G77" s="176"/>
      <c r="H77" s="13">
        <v>0.2</v>
      </c>
      <c r="I77" s="13">
        <v>0.2</v>
      </c>
      <c r="J77" s="165">
        <v>30000</v>
      </c>
      <c r="K77" s="166">
        <v>6000</v>
      </c>
      <c r="L77" s="180">
        <f t="shared" si="2"/>
        <v>30000</v>
      </c>
      <c r="M77" s="177"/>
      <c r="N77" s="177"/>
      <c r="O77" s="168">
        <f t="shared" si="3"/>
        <v>6000</v>
      </c>
      <c r="P77" s="178"/>
      <c r="Q77" s="178"/>
    </row>
    <row r="78" spans="1:17" s="175" customFormat="1" x14ac:dyDescent="0.35">
      <c r="A78" s="186"/>
      <c r="B78" s="187"/>
      <c r="C78" s="184" t="s">
        <v>311</v>
      </c>
      <c r="D78" s="179" t="s">
        <v>507</v>
      </c>
      <c r="E78" s="183" t="s">
        <v>555</v>
      </c>
      <c r="F78" s="184" t="s">
        <v>156</v>
      </c>
      <c r="G78" s="176"/>
      <c r="H78" s="13">
        <v>0.05</v>
      </c>
      <c r="I78" s="13">
        <v>0.05</v>
      </c>
      <c r="J78" s="165">
        <v>24940</v>
      </c>
      <c r="K78" s="166">
        <v>1247</v>
      </c>
      <c r="L78" s="180">
        <f t="shared" si="2"/>
        <v>24940</v>
      </c>
      <c r="M78" s="177"/>
      <c r="N78" s="177"/>
      <c r="O78" s="168">
        <f t="shared" si="3"/>
        <v>1247</v>
      </c>
      <c r="P78" s="178"/>
      <c r="Q78" s="178"/>
    </row>
    <row r="79" spans="1:17" s="175" customFormat="1" x14ac:dyDescent="0.35">
      <c r="A79" s="186"/>
      <c r="B79" s="187"/>
      <c r="C79" s="184" t="s">
        <v>300</v>
      </c>
      <c r="D79" s="179">
        <v>8628</v>
      </c>
      <c r="E79" s="183" t="s">
        <v>323</v>
      </c>
      <c r="F79" s="184" t="s">
        <v>186</v>
      </c>
      <c r="G79" s="176"/>
      <c r="H79" s="13">
        <v>0.4</v>
      </c>
      <c r="I79" s="13">
        <v>0.4</v>
      </c>
      <c r="J79" s="165">
        <v>130900</v>
      </c>
      <c r="K79" s="166">
        <v>52360</v>
      </c>
      <c r="L79" s="180">
        <f t="shared" si="2"/>
        <v>130900</v>
      </c>
      <c r="M79" s="177"/>
      <c r="N79" s="177"/>
      <c r="O79" s="168">
        <f t="shared" si="3"/>
        <v>52360</v>
      </c>
      <c r="P79" s="178"/>
      <c r="Q79" s="178"/>
    </row>
    <row r="80" spans="1:17" s="175" customFormat="1" x14ac:dyDescent="0.35">
      <c r="A80" s="186"/>
      <c r="B80" s="187"/>
      <c r="C80" s="184" t="s">
        <v>351</v>
      </c>
      <c r="D80" s="179" t="s">
        <v>508</v>
      </c>
      <c r="E80" s="183" t="s">
        <v>556</v>
      </c>
      <c r="F80" s="184" t="s">
        <v>186</v>
      </c>
      <c r="G80" s="176"/>
      <c r="H80" s="13">
        <v>0.4</v>
      </c>
      <c r="I80" s="13">
        <v>0.4</v>
      </c>
      <c r="J80" s="165">
        <v>1446305</v>
      </c>
      <c r="K80" s="166">
        <v>578522</v>
      </c>
      <c r="L80" s="180">
        <f t="shared" si="2"/>
        <v>1446305</v>
      </c>
      <c r="M80" s="177"/>
      <c r="N80" s="177"/>
      <c r="O80" s="168">
        <f t="shared" si="3"/>
        <v>578522</v>
      </c>
      <c r="P80" s="178"/>
      <c r="Q80" s="178"/>
    </row>
    <row r="81" spans="1:17" s="175" customFormat="1" x14ac:dyDescent="0.35">
      <c r="A81" s="186"/>
      <c r="B81" s="187"/>
      <c r="C81" s="184" t="s">
        <v>319</v>
      </c>
      <c r="D81" s="179" t="s">
        <v>509</v>
      </c>
      <c r="E81" s="183" t="s">
        <v>556</v>
      </c>
      <c r="F81" s="184" t="s">
        <v>186</v>
      </c>
      <c r="G81" s="176"/>
      <c r="H81" s="13">
        <v>0.4</v>
      </c>
      <c r="I81" s="13">
        <v>0.4</v>
      </c>
      <c r="J81" s="165">
        <v>1275267</v>
      </c>
      <c r="K81" s="166">
        <v>510106.80000000005</v>
      </c>
      <c r="L81" s="180">
        <f t="shared" si="2"/>
        <v>1275267</v>
      </c>
      <c r="M81" s="177"/>
      <c r="N81" s="177"/>
      <c r="O81" s="168">
        <f t="shared" si="3"/>
        <v>510106.80000000005</v>
      </c>
      <c r="P81" s="178"/>
      <c r="Q81" s="178"/>
    </row>
    <row r="82" spans="1:17" s="175" customFormat="1" x14ac:dyDescent="0.35">
      <c r="A82" s="186">
        <v>45323</v>
      </c>
      <c r="B82" s="189"/>
      <c r="C82" s="184" t="s">
        <v>362</v>
      </c>
      <c r="D82" s="179">
        <v>5107</v>
      </c>
      <c r="E82" s="183" t="s">
        <v>557</v>
      </c>
      <c r="F82" s="184" t="s">
        <v>144</v>
      </c>
      <c r="G82" s="176"/>
      <c r="H82" s="13">
        <v>0.35</v>
      </c>
      <c r="I82" s="13">
        <v>0.35</v>
      </c>
      <c r="J82" s="165">
        <v>85200</v>
      </c>
      <c r="K82" s="166">
        <v>29819.999999999996</v>
      </c>
      <c r="L82" s="180">
        <f t="shared" si="2"/>
        <v>85200</v>
      </c>
      <c r="M82" s="177"/>
      <c r="N82" s="177"/>
      <c r="O82" s="168">
        <f t="shared" si="3"/>
        <v>29819.999999999996</v>
      </c>
      <c r="P82" s="178"/>
      <c r="Q82" s="178"/>
    </row>
    <row r="83" spans="1:17" s="175" customFormat="1" x14ac:dyDescent="0.35">
      <c r="A83" s="186"/>
      <c r="B83" s="189"/>
      <c r="C83" s="184" t="s">
        <v>362</v>
      </c>
      <c r="D83" s="179">
        <v>5080</v>
      </c>
      <c r="E83" s="183" t="s">
        <v>558</v>
      </c>
      <c r="F83" s="184" t="s">
        <v>74</v>
      </c>
      <c r="G83" s="176"/>
      <c r="H83" s="13">
        <v>0</v>
      </c>
      <c r="I83" s="13">
        <v>0</v>
      </c>
      <c r="J83" s="165">
        <v>57078</v>
      </c>
      <c r="K83" s="166">
        <v>0</v>
      </c>
      <c r="L83" s="180">
        <f t="shared" si="2"/>
        <v>57078</v>
      </c>
      <c r="M83" s="177"/>
      <c r="N83" s="177"/>
      <c r="O83" s="168">
        <f t="shared" si="3"/>
        <v>0</v>
      </c>
      <c r="P83" s="178"/>
      <c r="Q83" s="178"/>
    </row>
    <row r="84" spans="1:17" s="175" customFormat="1" ht="29" x14ac:dyDescent="0.35">
      <c r="A84" s="186"/>
      <c r="B84" s="189"/>
      <c r="C84" s="184" t="s">
        <v>317</v>
      </c>
      <c r="D84" s="179"/>
      <c r="E84" s="183" t="s">
        <v>559</v>
      </c>
      <c r="F84" s="184" t="s">
        <v>144</v>
      </c>
      <c r="G84" s="176"/>
      <c r="H84" s="13">
        <v>0.35</v>
      </c>
      <c r="I84" s="13">
        <v>0.35</v>
      </c>
      <c r="J84" s="165">
        <v>396300</v>
      </c>
      <c r="K84" s="166">
        <v>138705</v>
      </c>
      <c r="L84" s="180">
        <f t="shared" si="2"/>
        <v>396300</v>
      </c>
      <c r="M84" s="177"/>
      <c r="N84" s="177"/>
      <c r="O84" s="168">
        <f t="shared" si="3"/>
        <v>138705</v>
      </c>
      <c r="P84" s="178"/>
      <c r="Q84" s="178"/>
    </row>
    <row r="85" spans="1:17" s="175" customFormat="1" x14ac:dyDescent="0.35">
      <c r="A85" s="186"/>
      <c r="B85" s="189"/>
      <c r="C85" s="184" t="s">
        <v>315</v>
      </c>
      <c r="D85" s="179"/>
      <c r="E85" s="183" t="s">
        <v>560</v>
      </c>
      <c r="F85" s="184" t="s">
        <v>152</v>
      </c>
      <c r="G85" s="176"/>
      <c r="H85" s="13">
        <v>0.2</v>
      </c>
      <c r="I85" s="13">
        <v>0.2</v>
      </c>
      <c r="J85" s="165">
        <v>138500</v>
      </c>
      <c r="K85" s="166">
        <v>27700</v>
      </c>
      <c r="L85" s="180">
        <f t="shared" si="2"/>
        <v>138500</v>
      </c>
      <c r="M85" s="177"/>
      <c r="N85" s="177"/>
      <c r="O85" s="168">
        <f t="shared" si="3"/>
        <v>27700</v>
      </c>
      <c r="P85" s="178"/>
      <c r="Q85" s="178"/>
    </row>
    <row r="86" spans="1:17" s="175" customFormat="1" x14ac:dyDescent="0.35">
      <c r="A86" s="186"/>
      <c r="B86" s="189"/>
      <c r="C86" s="184" t="s">
        <v>317</v>
      </c>
      <c r="D86" s="179"/>
      <c r="E86" s="183" t="s">
        <v>560</v>
      </c>
      <c r="F86" s="184" t="s">
        <v>152</v>
      </c>
      <c r="G86" s="176"/>
      <c r="H86" s="13">
        <v>0.2</v>
      </c>
      <c r="I86" s="13">
        <v>0.2</v>
      </c>
      <c r="J86" s="165">
        <v>138500</v>
      </c>
      <c r="K86" s="166">
        <v>27700</v>
      </c>
      <c r="L86" s="180">
        <f t="shared" si="2"/>
        <v>138500</v>
      </c>
      <c r="M86" s="177"/>
      <c r="N86" s="177"/>
      <c r="O86" s="168">
        <f t="shared" si="3"/>
        <v>27700</v>
      </c>
      <c r="P86" s="178"/>
      <c r="Q86" s="178"/>
    </row>
    <row r="87" spans="1:17" s="175" customFormat="1" x14ac:dyDescent="0.35">
      <c r="A87" s="186"/>
      <c r="B87" s="189"/>
      <c r="C87" s="184" t="s">
        <v>316</v>
      </c>
      <c r="D87" s="179"/>
      <c r="E87" s="183" t="s">
        <v>560</v>
      </c>
      <c r="F87" s="184" t="s">
        <v>152</v>
      </c>
      <c r="G87" s="176"/>
      <c r="H87" s="13">
        <v>0.2</v>
      </c>
      <c r="I87" s="13">
        <v>0.2</v>
      </c>
      <c r="J87" s="165">
        <v>138500</v>
      </c>
      <c r="K87" s="166">
        <v>27700</v>
      </c>
      <c r="L87" s="180">
        <f t="shared" si="2"/>
        <v>138500</v>
      </c>
      <c r="M87" s="177"/>
      <c r="N87" s="177"/>
      <c r="O87" s="168">
        <f t="shared" si="3"/>
        <v>27700</v>
      </c>
      <c r="P87" s="178"/>
      <c r="Q87" s="178"/>
    </row>
    <row r="88" spans="1:17" s="175" customFormat="1" x14ac:dyDescent="0.35">
      <c r="A88" s="186"/>
      <c r="B88" s="189"/>
      <c r="C88" s="184" t="s">
        <v>318</v>
      </c>
      <c r="D88" s="179"/>
      <c r="E88" s="183" t="s">
        <v>560</v>
      </c>
      <c r="F88" s="184" t="s">
        <v>152</v>
      </c>
      <c r="G88" s="176"/>
      <c r="H88" s="13">
        <v>0.2</v>
      </c>
      <c r="I88" s="13">
        <v>0.2</v>
      </c>
      <c r="J88" s="165">
        <v>138500</v>
      </c>
      <c r="K88" s="166">
        <v>27700</v>
      </c>
      <c r="L88" s="180">
        <f t="shared" si="2"/>
        <v>138500</v>
      </c>
      <c r="M88" s="177"/>
      <c r="N88" s="177"/>
      <c r="O88" s="168">
        <f t="shared" si="3"/>
        <v>27700</v>
      </c>
      <c r="P88" s="178"/>
      <c r="Q88" s="178"/>
    </row>
    <row r="89" spans="1:17" s="175" customFormat="1" x14ac:dyDescent="0.35">
      <c r="A89" s="186"/>
      <c r="B89" s="189"/>
      <c r="C89" s="184" t="s">
        <v>371</v>
      </c>
      <c r="D89" s="179"/>
      <c r="E89" s="183" t="s">
        <v>561</v>
      </c>
      <c r="F89" s="184" t="s">
        <v>144</v>
      </c>
      <c r="G89" s="176"/>
      <c r="H89" s="13">
        <v>0.35</v>
      </c>
      <c r="I89" s="13">
        <v>0.35</v>
      </c>
      <c r="J89" s="165">
        <v>148658</v>
      </c>
      <c r="K89" s="166">
        <v>52030.299999999996</v>
      </c>
      <c r="L89" s="180">
        <f t="shared" si="2"/>
        <v>148658</v>
      </c>
      <c r="M89" s="177"/>
      <c r="N89" s="177"/>
      <c r="O89" s="168">
        <f t="shared" si="3"/>
        <v>52030.299999999996</v>
      </c>
      <c r="P89" s="178"/>
      <c r="Q89" s="178"/>
    </row>
    <row r="90" spans="1:17" s="175" customFormat="1" x14ac:dyDescent="0.35">
      <c r="A90" s="186"/>
      <c r="B90" s="189"/>
      <c r="C90" s="184" t="s">
        <v>449</v>
      </c>
      <c r="D90" s="179"/>
      <c r="E90" s="183" t="s">
        <v>562</v>
      </c>
      <c r="F90" s="184" t="s">
        <v>167</v>
      </c>
      <c r="G90" s="176"/>
      <c r="H90" s="13">
        <v>0.3</v>
      </c>
      <c r="I90" s="13">
        <v>0.3</v>
      </c>
      <c r="J90" s="165">
        <v>1900</v>
      </c>
      <c r="K90" s="166">
        <v>570</v>
      </c>
      <c r="L90" s="180">
        <f t="shared" si="2"/>
        <v>1900</v>
      </c>
      <c r="M90" s="177"/>
      <c r="N90" s="177"/>
      <c r="O90" s="168">
        <f t="shared" si="3"/>
        <v>570</v>
      </c>
      <c r="P90" s="178"/>
      <c r="Q90" s="178"/>
    </row>
    <row r="91" spans="1:17" s="175" customFormat="1" x14ac:dyDescent="0.35">
      <c r="A91" s="186"/>
      <c r="B91" s="189"/>
      <c r="C91" s="184" t="s">
        <v>515</v>
      </c>
      <c r="D91" s="179"/>
      <c r="E91" s="183" t="s">
        <v>562</v>
      </c>
      <c r="F91" s="184" t="s">
        <v>167</v>
      </c>
      <c r="G91" s="176"/>
      <c r="H91" s="13">
        <v>0.3</v>
      </c>
      <c r="I91" s="13">
        <v>0.3</v>
      </c>
      <c r="J91" s="165">
        <v>1900</v>
      </c>
      <c r="K91" s="166">
        <v>570</v>
      </c>
      <c r="L91" s="180">
        <f t="shared" si="2"/>
        <v>1900</v>
      </c>
      <c r="M91" s="177"/>
      <c r="N91" s="177"/>
      <c r="O91" s="168">
        <f t="shared" si="3"/>
        <v>570</v>
      </c>
      <c r="P91" s="178"/>
      <c r="Q91" s="178"/>
    </row>
    <row r="92" spans="1:17" s="175" customFormat="1" x14ac:dyDescent="0.35">
      <c r="A92" s="186"/>
      <c r="B92" s="189"/>
      <c r="C92" s="184" t="s">
        <v>563</v>
      </c>
      <c r="D92" s="179"/>
      <c r="E92" s="183" t="s">
        <v>562</v>
      </c>
      <c r="F92" s="184" t="s">
        <v>167</v>
      </c>
      <c r="G92" s="176"/>
      <c r="H92" s="13">
        <v>0.3</v>
      </c>
      <c r="I92" s="13">
        <v>0.3</v>
      </c>
      <c r="J92" s="165">
        <v>1900</v>
      </c>
      <c r="K92" s="166">
        <v>570</v>
      </c>
      <c r="L92" s="180">
        <f t="shared" si="2"/>
        <v>1900</v>
      </c>
      <c r="M92" s="177"/>
      <c r="N92" s="177"/>
      <c r="O92" s="168">
        <f t="shared" si="3"/>
        <v>570</v>
      </c>
      <c r="P92" s="178"/>
      <c r="Q92" s="178"/>
    </row>
    <row r="93" spans="1:17" s="175" customFormat="1" x14ac:dyDescent="0.35">
      <c r="A93" s="186"/>
      <c r="B93" s="189"/>
      <c r="C93" s="184" t="s">
        <v>385</v>
      </c>
      <c r="D93" s="179"/>
      <c r="E93" s="183" t="s">
        <v>562</v>
      </c>
      <c r="F93" s="184" t="s">
        <v>167</v>
      </c>
      <c r="G93" s="176"/>
      <c r="H93" s="13">
        <v>0.3</v>
      </c>
      <c r="I93" s="13">
        <v>0.3</v>
      </c>
      <c r="J93" s="165">
        <v>1900</v>
      </c>
      <c r="K93" s="166">
        <v>570</v>
      </c>
      <c r="L93" s="180">
        <f t="shared" si="2"/>
        <v>1900</v>
      </c>
      <c r="M93" s="177"/>
      <c r="N93" s="177"/>
      <c r="O93" s="168">
        <f t="shared" si="3"/>
        <v>570</v>
      </c>
      <c r="P93" s="178"/>
      <c r="Q93" s="178"/>
    </row>
    <row r="94" spans="1:17" s="175" customFormat="1" x14ac:dyDescent="0.35">
      <c r="A94" s="186"/>
      <c r="B94" s="189"/>
      <c r="C94" s="184" t="s">
        <v>472</v>
      </c>
      <c r="D94" s="179"/>
      <c r="E94" s="183" t="s">
        <v>562</v>
      </c>
      <c r="F94" s="184" t="s">
        <v>167</v>
      </c>
      <c r="G94" s="176"/>
      <c r="H94" s="13">
        <v>0.3</v>
      </c>
      <c r="I94" s="13">
        <v>0.3</v>
      </c>
      <c r="J94" s="165">
        <v>1900</v>
      </c>
      <c r="K94" s="166">
        <v>570</v>
      </c>
      <c r="L94" s="180">
        <f t="shared" si="2"/>
        <v>1900</v>
      </c>
      <c r="M94" s="177"/>
      <c r="N94" s="177"/>
      <c r="O94" s="168">
        <f t="shared" si="3"/>
        <v>570</v>
      </c>
      <c r="P94" s="178"/>
      <c r="Q94" s="178"/>
    </row>
    <row r="95" spans="1:17" s="175" customFormat="1" ht="29" x14ac:dyDescent="0.35">
      <c r="B95" s="189"/>
      <c r="C95" s="184" t="s">
        <v>564</v>
      </c>
      <c r="D95" s="179"/>
      <c r="E95" s="183" t="s">
        <v>562</v>
      </c>
      <c r="F95" s="184" t="s">
        <v>167</v>
      </c>
      <c r="G95" s="176"/>
      <c r="H95" s="13">
        <v>0.3</v>
      </c>
      <c r="I95" s="13">
        <v>0.3</v>
      </c>
      <c r="J95" s="165">
        <v>1900</v>
      </c>
      <c r="K95" s="166">
        <v>570</v>
      </c>
      <c r="L95" s="180">
        <f t="shared" si="2"/>
        <v>1900</v>
      </c>
      <c r="M95" s="177"/>
      <c r="N95" s="177"/>
      <c r="O95" s="168">
        <f t="shared" si="3"/>
        <v>570</v>
      </c>
      <c r="P95" s="178"/>
      <c r="Q95" s="178"/>
    </row>
    <row r="96" spans="1:17" s="175" customFormat="1" ht="29" x14ac:dyDescent="0.35">
      <c r="B96" s="189"/>
      <c r="C96" s="184" t="s">
        <v>473</v>
      </c>
      <c r="D96" s="179"/>
      <c r="E96" s="183" t="s">
        <v>562</v>
      </c>
      <c r="F96" s="184" t="s">
        <v>167</v>
      </c>
      <c r="G96" s="176"/>
      <c r="H96" s="13">
        <v>0.3</v>
      </c>
      <c r="I96" s="13">
        <v>0.3</v>
      </c>
      <c r="J96" s="165">
        <v>1900</v>
      </c>
      <c r="K96" s="166">
        <v>570</v>
      </c>
      <c r="L96" s="180">
        <f t="shared" si="2"/>
        <v>1900</v>
      </c>
      <c r="M96" s="177"/>
      <c r="N96" s="177"/>
      <c r="O96" s="168">
        <f t="shared" si="3"/>
        <v>570</v>
      </c>
      <c r="P96" s="178"/>
      <c r="Q96" s="178"/>
    </row>
    <row r="97" spans="2:17" s="175" customFormat="1" x14ac:dyDescent="0.35">
      <c r="B97" s="185"/>
      <c r="C97" s="184" t="s">
        <v>565</v>
      </c>
      <c r="D97" s="179"/>
      <c r="E97" s="183" t="s">
        <v>562</v>
      </c>
      <c r="F97" s="184" t="s">
        <v>167</v>
      </c>
      <c r="G97" s="176"/>
      <c r="H97" s="13">
        <v>0.3</v>
      </c>
      <c r="I97" s="13">
        <v>0.3</v>
      </c>
      <c r="J97" s="165">
        <v>1900</v>
      </c>
      <c r="K97" s="166">
        <v>570</v>
      </c>
      <c r="L97" s="180">
        <f t="shared" si="2"/>
        <v>1900</v>
      </c>
      <c r="M97" s="177"/>
      <c r="N97" s="177"/>
      <c r="O97" s="168">
        <f t="shared" si="3"/>
        <v>570</v>
      </c>
      <c r="P97" s="178"/>
      <c r="Q97" s="178"/>
    </row>
    <row r="98" spans="2:17" s="175" customFormat="1" x14ac:dyDescent="0.35">
      <c r="B98" s="185"/>
      <c r="C98" s="184" t="s">
        <v>474</v>
      </c>
      <c r="D98" s="179"/>
      <c r="E98" s="183" t="s">
        <v>562</v>
      </c>
      <c r="F98" s="184" t="s">
        <v>167</v>
      </c>
      <c r="G98" s="176"/>
      <c r="H98" s="13">
        <v>0.3</v>
      </c>
      <c r="I98" s="13">
        <v>0.3</v>
      </c>
      <c r="J98" s="165">
        <v>1900</v>
      </c>
      <c r="K98" s="166">
        <v>570</v>
      </c>
      <c r="L98" s="180">
        <f t="shared" si="2"/>
        <v>1900</v>
      </c>
      <c r="M98" s="177"/>
      <c r="N98" s="177"/>
      <c r="O98" s="168">
        <f t="shared" si="3"/>
        <v>570</v>
      </c>
      <c r="P98" s="178"/>
      <c r="Q98" s="178"/>
    </row>
    <row r="99" spans="2:17" s="175" customFormat="1" x14ac:dyDescent="0.35">
      <c r="B99" s="185"/>
      <c r="C99" s="184" t="s">
        <v>566</v>
      </c>
      <c r="D99" s="179"/>
      <c r="E99" s="183" t="s">
        <v>562</v>
      </c>
      <c r="F99" s="184" t="s">
        <v>167</v>
      </c>
      <c r="G99" s="176"/>
      <c r="H99" s="13">
        <v>0.3</v>
      </c>
      <c r="I99" s="13">
        <v>0.3</v>
      </c>
      <c r="J99" s="165">
        <v>1900</v>
      </c>
      <c r="K99" s="166">
        <v>570</v>
      </c>
      <c r="L99" s="180">
        <f t="shared" si="2"/>
        <v>1900</v>
      </c>
      <c r="M99" s="177"/>
      <c r="N99" s="177"/>
      <c r="O99" s="168">
        <f t="shared" si="3"/>
        <v>570</v>
      </c>
      <c r="P99" s="178"/>
      <c r="Q99" s="178"/>
    </row>
    <row r="100" spans="2:17" s="175" customFormat="1" x14ac:dyDescent="0.35">
      <c r="B100" s="185"/>
      <c r="C100" s="184" t="s">
        <v>512</v>
      </c>
      <c r="D100" s="179">
        <v>4932</v>
      </c>
      <c r="E100" s="183" t="s">
        <v>567</v>
      </c>
      <c r="F100" s="184" t="s">
        <v>144</v>
      </c>
      <c r="G100" s="176"/>
      <c r="H100" s="13">
        <v>0.35</v>
      </c>
      <c r="I100" s="13">
        <v>0.35</v>
      </c>
      <c r="J100" s="165">
        <v>95377.83</v>
      </c>
      <c r="K100" s="166">
        <v>33382.2405</v>
      </c>
      <c r="L100" s="180">
        <f t="shared" si="2"/>
        <v>95377.83</v>
      </c>
      <c r="M100" s="177"/>
      <c r="N100" s="177"/>
      <c r="O100" s="168">
        <f t="shared" si="3"/>
        <v>33382.2405</v>
      </c>
      <c r="P100" s="178"/>
      <c r="Q100" s="178"/>
    </row>
    <row r="101" spans="2:17" s="175" customFormat="1" x14ac:dyDescent="0.35">
      <c r="B101" s="185"/>
      <c r="C101" s="184" t="s">
        <v>313</v>
      </c>
      <c r="D101" s="179">
        <v>4925</v>
      </c>
      <c r="E101" s="183" t="s">
        <v>568</v>
      </c>
      <c r="F101" s="184" t="s">
        <v>156</v>
      </c>
      <c r="G101" s="176"/>
      <c r="H101" s="13">
        <v>0.05</v>
      </c>
      <c r="I101" s="13">
        <v>0.05</v>
      </c>
      <c r="J101" s="165">
        <v>220000</v>
      </c>
      <c r="K101" s="166">
        <v>11000</v>
      </c>
      <c r="L101" s="180">
        <f t="shared" si="2"/>
        <v>220000</v>
      </c>
      <c r="M101" s="177"/>
      <c r="N101" s="177"/>
      <c r="O101" s="168">
        <f t="shared" si="3"/>
        <v>11000</v>
      </c>
      <c r="P101" s="178"/>
      <c r="Q101" s="178"/>
    </row>
    <row r="102" spans="2:17" s="175" customFormat="1" x14ac:dyDescent="0.35">
      <c r="B102" s="185"/>
      <c r="C102" s="184" t="s">
        <v>379</v>
      </c>
      <c r="D102" s="179">
        <v>5000</v>
      </c>
      <c r="E102" s="183" t="s">
        <v>322</v>
      </c>
      <c r="F102" s="184" t="s">
        <v>167</v>
      </c>
      <c r="G102" s="176"/>
      <c r="H102" s="13">
        <v>0.3</v>
      </c>
      <c r="I102" s="13">
        <v>0.3</v>
      </c>
      <c r="J102" s="165">
        <v>565310</v>
      </c>
      <c r="K102" s="166">
        <v>169593</v>
      </c>
      <c r="L102" s="180">
        <f t="shared" si="2"/>
        <v>565310</v>
      </c>
      <c r="M102" s="177"/>
      <c r="N102" s="177"/>
      <c r="O102" s="168">
        <f t="shared" si="3"/>
        <v>169593</v>
      </c>
      <c r="P102" s="178"/>
      <c r="Q102" s="178"/>
    </row>
    <row r="103" spans="2:17" s="175" customFormat="1" x14ac:dyDescent="0.35">
      <c r="B103" s="185"/>
      <c r="C103" s="184" t="s">
        <v>569</v>
      </c>
      <c r="D103" s="179">
        <v>5086</v>
      </c>
      <c r="E103" s="183" t="s">
        <v>570</v>
      </c>
      <c r="F103" s="184" t="s">
        <v>144</v>
      </c>
      <c r="G103" s="176"/>
      <c r="H103" s="13">
        <v>0.35</v>
      </c>
      <c r="I103" s="13">
        <v>0.35</v>
      </c>
      <c r="J103" s="165">
        <v>300000</v>
      </c>
      <c r="K103" s="166">
        <v>105000</v>
      </c>
      <c r="L103" s="180">
        <f t="shared" si="2"/>
        <v>300000</v>
      </c>
      <c r="M103" s="177"/>
      <c r="N103" s="177"/>
      <c r="O103" s="168">
        <f t="shared" si="3"/>
        <v>105000</v>
      </c>
      <c r="P103" s="178"/>
      <c r="Q103" s="178"/>
    </row>
    <row r="104" spans="2:17" s="175" customFormat="1" x14ac:dyDescent="0.35">
      <c r="B104" s="185"/>
      <c r="C104" s="184" t="s">
        <v>300</v>
      </c>
      <c r="D104" s="179" t="s">
        <v>571</v>
      </c>
      <c r="E104" s="183" t="s">
        <v>572</v>
      </c>
      <c r="F104" s="184" t="s">
        <v>186</v>
      </c>
      <c r="G104" s="176"/>
      <c r="H104" s="13">
        <v>0.4</v>
      </c>
      <c r="I104" s="13">
        <v>0.4</v>
      </c>
      <c r="J104" s="165">
        <v>20521</v>
      </c>
      <c r="K104" s="166">
        <v>8208.4</v>
      </c>
      <c r="L104" s="180">
        <f t="shared" si="2"/>
        <v>20521</v>
      </c>
      <c r="M104" s="177"/>
      <c r="N104" s="177"/>
      <c r="O104" s="168">
        <f t="shared" si="3"/>
        <v>8208.4</v>
      </c>
      <c r="P104" s="178"/>
      <c r="Q104" s="178"/>
    </row>
    <row r="105" spans="2:17" s="175" customFormat="1" x14ac:dyDescent="0.35">
      <c r="B105" s="185"/>
      <c r="C105" s="184" t="s">
        <v>319</v>
      </c>
      <c r="D105" s="179">
        <v>5099</v>
      </c>
      <c r="E105" s="183" t="s">
        <v>573</v>
      </c>
      <c r="F105" s="184" t="s">
        <v>154</v>
      </c>
      <c r="G105" s="176"/>
      <c r="H105" s="13">
        <v>0.22</v>
      </c>
      <c r="I105" s="13">
        <v>0.22</v>
      </c>
      <c r="J105" s="165">
        <v>1925000</v>
      </c>
      <c r="K105" s="166">
        <v>423500</v>
      </c>
      <c r="L105" s="180">
        <f t="shared" si="2"/>
        <v>1925000</v>
      </c>
      <c r="M105" s="177"/>
      <c r="N105" s="177"/>
      <c r="O105" s="168">
        <f t="shared" si="3"/>
        <v>423500</v>
      </c>
      <c r="P105" s="178"/>
      <c r="Q105" s="178"/>
    </row>
    <row r="106" spans="2:17" s="175" customFormat="1" x14ac:dyDescent="0.35">
      <c r="B106" s="185"/>
      <c r="C106" s="184" t="s">
        <v>351</v>
      </c>
      <c r="D106" s="179">
        <v>5098</v>
      </c>
      <c r="E106" s="183" t="s">
        <v>573</v>
      </c>
      <c r="F106" s="184" t="s">
        <v>154</v>
      </c>
      <c r="G106" s="176"/>
      <c r="H106" s="13">
        <v>0.22</v>
      </c>
      <c r="I106" s="13">
        <v>0.22</v>
      </c>
      <c r="J106" s="165">
        <v>1925000</v>
      </c>
      <c r="K106" s="166">
        <v>423500</v>
      </c>
      <c r="L106" s="180">
        <f t="shared" si="2"/>
        <v>1925000</v>
      </c>
      <c r="M106" s="177"/>
      <c r="N106" s="177"/>
      <c r="O106" s="168">
        <f t="shared" si="3"/>
        <v>423500</v>
      </c>
      <c r="P106" s="178"/>
      <c r="Q106" s="178"/>
    </row>
    <row r="107" spans="2:17" s="175" customFormat="1" x14ac:dyDescent="0.35">
      <c r="B107" s="185"/>
      <c r="C107" s="184"/>
      <c r="D107" s="179"/>
      <c r="E107" s="183"/>
      <c r="F107" s="184"/>
      <c r="G107" s="176"/>
      <c r="H107" s="13">
        <v>0</v>
      </c>
      <c r="I107" s="13">
        <v>0</v>
      </c>
      <c r="J107" s="165"/>
      <c r="K107" s="166">
        <v>0</v>
      </c>
      <c r="L107" s="180">
        <f t="shared" si="2"/>
        <v>0</v>
      </c>
      <c r="M107" s="177"/>
      <c r="N107" s="177"/>
      <c r="O107" s="168">
        <f t="shared" si="3"/>
        <v>0</v>
      </c>
      <c r="P107" s="178"/>
      <c r="Q107" s="178"/>
    </row>
    <row r="108" spans="2:17" s="175" customFormat="1" x14ac:dyDescent="0.35">
      <c r="B108" s="185"/>
      <c r="C108" s="184">
        <v>8388</v>
      </c>
      <c r="D108" s="179">
        <v>5014</v>
      </c>
      <c r="E108" s="183" t="s">
        <v>345</v>
      </c>
      <c r="F108" s="184" t="s">
        <v>167</v>
      </c>
      <c r="G108" s="176"/>
      <c r="H108" s="13">
        <v>0.3</v>
      </c>
      <c r="I108" s="13">
        <v>0.3</v>
      </c>
      <c r="J108" s="165">
        <v>6225</v>
      </c>
      <c r="K108" s="166">
        <v>1867.5</v>
      </c>
      <c r="L108" s="180">
        <f t="shared" si="2"/>
        <v>6225</v>
      </c>
      <c r="M108" s="177"/>
      <c r="N108" s="177"/>
      <c r="O108" s="168">
        <f t="shared" si="3"/>
        <v>1867.5</v>
      </c>
      <c r="P108" s="178"/>
      <c r="Q108" s="178"/>
    </row>
    <row r="109" spans="2:17" s="175" customFormat="1" x14ac:dyDescent="0.35">
      <c r="B109" s="185"/>
      <c r="C109" s="184">
        <v>8389</v>
      </c>
      <c r="D109" s="179">
        <v>5015</v>
      </c>
      <c r="E109" s="183" t="s">
        <v>345</v>
      </c>
      <c r="F109" s="184" t="s">
        <v>167</v>
      </c>
      <c r="G109" s="176"/>
      <c r="H109" s="13">
        <v>0.3</v>
      </c>
      <c r="I109" s="13">
        <v>0.3</v>
      </c>
      <c r="J109" s="165">
        <v>6225</v>
      </c>
      <c r="K109" s="166">
        <v>1867.5</v>
      </c>
      <c r="L109" s="180">
        <f t="shared" si="2"/>
        <v>6225</v>
      </c>
      <c r="M109" s="177"/>
      <c r="N109" s="177"/>
      <c r="O109" s="168">
        <f t="shared" si="3"/>
        <v>1867.5</v>
      </c>
      <c r="P109" s="178"/>
      <c r="Q109" s="178"/>
    </row>
    <row r="110" spans="2:17" s="175" customFormat="1" x14ac:dyDescent="0.35">
      <c r="B110" s="185"/>
      <c r="C110" s="184">
        <v>8390</v>
      </c>
      <c r="D110" s="179">
        <v>5016</v>
      </c>
      <c r="E110" s="183" t="s">
        <v>345</v>
      </c>
      <c r="F110" s="184" t="s">
        <v>167</v>
      </c>
      <c r="G110" s="176"/>
      <c r="H110" s="13">
        <v>0.3</v>
      </c>
      <c r="I110" s="13">
        <v>0.3</v>
      </c>
      <c r="J110" s="165">
        <v>6225</v>
      </c>
      <c r="K110" s="166">
        <v>1867.5</v>
      </c>
      <c r="L110" s="180">
        <f t="shared" si="2"/>
        <v>6225</v>
      </c>
      <c r="M110" s="177"/>
      <c r="N110" s="177"/>
      <c r="O110" s="168">
        <f t="shared" si="3"/>
        <v>1867.5</v>
      </c>
      <c r="P110" s="178"/>
      <c r="Q110" s="178"/>
    </row>
    <row r="111" spans="2:17" s="175" customFormat="1" x14ac:dyDescent="0.35">
      <c r="B111" s="185"/>
      <c r="C111" s="184" t="s">
        <v>311</v>
      </c>
      <c r="D111" s="179">
        <v>5038</v>
      </c>
      <c r="E111" s="183" t="s">
        <v>574</v>
      </c>
      <c r="F111" s="184" t="s">
        <v>196</v>
      </c>
      <c r="G111" s="176"/>
      <c r="H111" s="13">
        <v>0.5</v>
      </c>
      <c r="I111" s="13">
        <v>0.5</v>
      </c>
      <c r="J111" s="165">
        <v>105000</v>
      </c>
      <c r="K111" s="166">
        <v>52500</v>
      </c>
      <c r="L111" s="180">
        <f t="shared" si="2"/>
        <v>105000</v>
      </c>
      <c r="M111" s="177"/>
      <c r="N111" s="177"/>
      <c r="O111" s="168">
        <f t="shared" si="3"/>
        <v>52500</v>
      </c>
      <c r="P111" s="178"/>
      <c r="Q111" s="178"/>
    </row>
    <row r="112" spans="2:17" s="175" customFormat="1" x14ac:dyDescent="0.35">
      <c r="B112" s="185"/>
      <c r="C112" s="184" t="s">
        <v>311</v>
      </c>
      <c r="D112" s="179">
        <v>5037</v>
      </c>
      <c r="E112" s="183" t="s">
        <v>575</v>
      </c>
      <c r="F112" s="184" t="s">
        <v>196</v>
      </c>
      <c r="G112" s="176"/>
      <c r="H112" s="13">
        <v>0.5</v>
      </c>
      <c r="I112" s="13">
        <v>0.5</v>
      </c>
      <c r="J112" s="165">
        <v>50000</v>
      </c>
      <c r="K112" s="166">
        <v>25000</v>
      </c>
      <c r="L112" s="180">
        <f t="shared" si="2"/>
        <v>50000</v>
      </c>
      <c r="M112" s="177"/>
      <c r="N112" s="177"/>
      <c r="O112" s="168">
        <f t="shared" si="3"/>
        <v>25000</v>
      </c>
      <c r="P112" s="178"/>
      <c r="Q112" s="178"/>
    </row>
    <row r="113" spans="1:17" s="175" customFormat="1" x14ac:dyDescent="0.35">
      <c r="B113" s="185"/>
      <c r="C113" s="184" t="s">
        <v>300</v>
      </c>
      <c r="D113" s="179">
        <v>5030</v>
      </c>
      <c r="E113" s="183" t="s">
        <v>308</v>
      </c>
      <c r="F113" s="184" t="s">
        <v>186</v>
      </c>
      <c r="G113" s="176"/>
      <c r="H113" s="13">
        <v>0.4</v>
      </c>
      <c r="I113" s="13">
        <v>0.4</v>
      </c>
      <c r="J113" s="165">
        <v>59650</v>
      </c>
      <c r="K113" s="166">
        <v>23860</v>
      </c>
      <c r="L113" s="180">
        <f t="shared" si="2"/>
        <v>59650</v>
      </c>
      <c r="M113" s="177"/>
      <c r="N113" s="177"/>
      <c r="O113" s="168">
        <f t="shared" si="3"/>
        <v>23860</v>
      </c>
      <c r="P113" s="178"/>
      <c r="Q113" s="178"/>
    </row>
    <row r="114" spans="1:17" s="175" customFormat="1" x14ac:dyDescent="0.35">
      <c r="A114" s="186"/>
      <c r="B114" s="185"/>
      <c r="C114" s="184" t="s">
        <v>300</v>
      </c>
      <c r="D114" s="179">
        <v>5031</v>
      </c>
      <c r="E114" s="183" t="s">
        <v>309</v>
      </c>
      <c r="F114" s="184" t="s">
        <v>186</v>
      </c>
      <c r="G114" s="176"/>
      <c r="H114" s="13">
        <v>0.4</v>
      </c>
      <c r="I114" s="13">
        <v>0.4</v>
      </c>
      <c r="J114" s="165">
        <v>78427.5</v>
      </c>
      <c r="K114" s="166">
        <v>31371</v>
      </c>
      <c r="L114" s="180">
        <f t="shared" si="2"/>
        <v>78427.5</v>
      </c>
      <c r="M114" s="177"/>
      <c r="N114" s="177"/>
      <c r="O114" s="168">
        <f t="shared" si="3"/>
        <v>31371</v>
      </c>
      <c r="P114" s="178"/>
      <c r="Q114" s="178"/>
    </row>
    <row r="115" spans="1:17" s="175" customFormat="1" x14ac:dyDescent="0.35">
      <c r="B115" s="185"/>
      <c r="C115" s="184" t="s">
        <v>576</v>
      </c>
      <c r="D115" s="179">
        <v>5051</v>
      </c>
      <c r="E115" s="183" t="s">
        <v>360</v>
      </c>
      <c r="F115" s="184" t="s">
        <v>243</v>
      </c>
      <c r="G115" s="176"/>
      <c r="H115" s="13">
        <v>0.15</v>
      </c>
      <c r="I115" s="13">
        <v>0.15</v>
      </c>
      <c r="J115" s="165">
        <v>1000000</v>
      </c>
      <c r="K115" s="166">
        <v>150000</v>
      </c>
      <c r="L115" s="180">
        <f t="shared" si="2"/>
        <v>1000000</v>
      </c>
      <c r="M115" s="177"/>
      <c r="N115" s="177"/>
      <c r="O115" s="168">
        <f t="shared" si="3"/>
        <v>150000</v>
      </c>
      <c r="P115" s="178"/>
      <c r="Q115" s="178"/>
    </row>
    <row r="116" spans="1:17" s="175" customFormat="1" x14ac:dyDescent="0.35">
      <c r="B116" s="185"/>
      <c r="C116" s="184" t="s">
        <v>576</v>
      </c>
      <c r="D116" s="179">
        <v>5052</v>
      </c>
      <c r="E116" s="183" t="s">
        <v>360</v>
      </c>
      <c r="F116" s="184" t="s">
        <v>243</v>
      </c>
      <c r="G116" s="176"/>
      <c r="H116" s="13">
        <v>0.15</v>
      </c>
      <c r="I116" s="13">
        <v>0.15</v>
      </c>
      <c r="J116" s="165">
        <v>1100000</v>
      </c>
      <c r="K116" s="166">
        <v>165000</v>
      </c>
      <c r="L116" s="180">
        <f t="shared" si="2"/>
        <v>1100000</v>
      </c>
      <c r="M116" s="177"/>
      <c r="N116" s="177"/>
      <c r="O116" s="168">
        <f t="shared" si="3"/>
        <v>165000</v>
      </c>
      <c r="P116" s="178"/>
      <c r="Q116" s="178"/>
    </row>
    <row r="117" spans="1:17" s="175" customFormat="1" x14ac:dyDescent="0.35">
      <c r="B117" s="185"/>
      <c r="C117" s="184" t="s">
        <v>576</v>
      </c>
      <c r="D117" s="179">
        <v>5053</v>
      </c>
      <c r="E117" s="183" t="s">
        <v>360</v>
      </c>
      <c r="F117" s="184" t="s">
        <v>243</v>
      </c>
      <c r="G117" s="176"/>
      <c r="H117" s="13">
        <v>0.15</v>
      </c>
      <c r="I117" s="13">
        <v>0.15</v>
      </c>
      <c r="J117" s="165">
        <v>1100000</v>
      </c>
      <c r="K117" s="166">
        <v>165000</v>
      </c>
      <c r="L117" s="180">
        <f t="shared" si="2"/>
        <v>1100000</v>
      </c>
      <c r="M117" s="177"/>
      <c r="N117" s="177"/>
      <c r="O117" s="168">
        <f t="shared" si="3"/>
        <v>165000</v>
      </c>
      <c r="P117" s="178"/>
      <c r="Q117" s="178"/>
    </row>
    <row r="118" spans="1:17" s="175" customFormat="1" x14ac:dyDescent="0.35">
      <c r="B118" s="185"/>
      <c r="C118" s="184" t="s">
        <v>576</v>
      </c>
      <c r="D118" s="179">
        <v>5054</v>
      </c>
      <c r="E118" s="183" t="s">
        <v>360</v>
      </c>
      <c r="F118" s="184" t="s">
        <v>243</v>
      </c>
      <c r="G118" s="176"/>
      <c r="H118" s="13">
        <v>0.15</v>
      </c>
      <c r="I118" s="13">
        <v>0.15</v>
      </c>
      <c r="J118" s="165">
        <v>1100000</v>
      </c>
      <c r="K118" s="166">
        <v>165000</v>
      </c>
      <c r="L118" s="180">
        <f t="shared" si="2"/>
        <v>1100000</v>
      </c>
      <c r="M118" s="177"/>
      <c r="N118" s="177"/>
      <c r="O118" s="168">
        <f t="shared" si="3"/>
        <v>165000</v>
      </c>
      <c r="P118" s="178"/>
      <c r="Q118" s="178"/>
    </row>
    <row r="119" spans="1:17" s="175" customFormat="1" x14ac:dyDescent="0.35">
      <c r="B119" s="185"/>
      <c r="C119" s="184" t="s">
        <v>576</v>
      </c>
      <c r="D119" s="179">
        <v>5055</v>
      </c>
      <c r="E119" s="183" t="s">
        <v>360</v>
      </c>
      <c r="F119" s="184" t="s">
        <v>243</v>
      </c>
      <c r="G119" s="176"/>
      <c r="H119" s="13">
        <v>0.15</v>
      </c>
      <c r="I119" s="13">
        <v>0.15</v>
      </c>
      <c r="J119" s="165">
        <v>1100000</v>
      </c>
      <c r="K119" s="166">
        <v>165000</v>
      </c>
      <c r="L119" s="180">
        <f t="shared" si="2"/>
        <v>1100000</v>
      </c>
      <c r="M119" s="177"/>
      <c r="N119" s="177"/>
      <c r="O119" s="168">
        <f t="shared" si="3"/>
        <v>165000</v>
      </c>
      <c r="P119" s="178"/>
      <c r="Q119" s="178"/>
    </row>
    <row r="120" spans="1:17" s="175" customFormat="1" x14ac:dyDescent="0.35">
      <c r="B120" s="185"/>
      <c r="C120" s="184" t="s">
        <v>576</v>
      </c>
      <c r="D120" s="179">
        <v>5056</v>
      </c>
      <c r="E120" s="183" t="s">
        <v>360</v>
      </c>
      <c r="F120" s="184" t="s">
        <v>243</v>
      </c>
      <c r="G120" s="176"/>
      <c r="H120" s="13">
        <v>0.15</v>
      </c>
      <c r="I120" s="13">
        <v>0.15</v>
      </c>
      <c r="J120" s="165">
        <v>1000000</v>
      </c>
      <c r="K120" s="166">
        <v>150000</v>
      </c>
      <c r="L120" s="180">
        <f t="shared" si="2"/>
        <v>1000000</v>
      </c>
      <c r="M120" s="177"/>
      <c r="N120" s="177"/>
      <c r="O120" s="168">
        <f t="shared" si="3"/>
        <v>150000</v>
      </c>
      <c r="P120" s="178"/>
      <c r="Q120" s="178"/>
    </row>
    <row r="121" spans="1:17" s="175" customFormat="1" x14ac:dyDescent="0.35">
      <c r="B121" s="185"/>
      <c r="C121" s="184" t="s">
        <v>576</v>
      </c>
      <c r="D121" s="179">
        <v>5057</v>
      </c>
      <c r="E121" s="183" t="s">
        <v>360</v>
      </c>
      <c r="F121" s="184" t="s">
        <v>243</v>
      </c>
      <c r="G121" s="176"/>
      <c r="H121" s="13">
        <v>0.15</v>
      </c>
      <c r="I121" s="13">
        <v>0.15</v>
      </c>
      <c r="J121" s="165">
        <v>1100000</v>
      </c>
      <c r="K121" s="166">
        <v>165000</v>
      </c>
      <c r="L121" s="180">
        <f t="shared" si="2"/>
        <v>1100000</v>
      </c>
      <c r="M121" s="177"/>
      <c r="N121" s="177"/>
      <c r="O121" s="168">
        <f t="shared" si="3"/>
        <v>165000</v>
      </c>
      <c r="P121" s="178"/>
      <c r="Q121" s="178"/>
    </row>
    <row r="122" spans="1:17" s="175" customFormat="1" x14ac:dyDescent="0.35">
      <c r="B122" s="185"/>
      <c r="C122" s="184" t="s">
        <v>576</v>
      </c>
      <c r="D122" s="179">
        <v>5058</v>
      </c>
      <c r="E122" s="183" t="s">
        <v>360</v>
      </c>
      <c r="F122" s="184" t="s">
        <v>243</v>
      </c>
      <c r="G122" s="176"/>
      <c r="H122" s="13">
        <v>0.15</v>
      </c>
      <c r="I122" s="13">
        <v>0.15</v>
      </c>
      <c r="J122" s="165">
        <v>1100000</v>
      </c>
      <c r="K122" s="166">
        <v>165000</v>
      </c>
      <c r="L122" s="180">
        <f t="shared" si="2"/>
        <v>1100000</v>
      </c>
      <c r="M122" s="177"/>
      <c r="N122" s="177"/>
      <c r="O122" s="168">
        <f t="shared" si="3"/>
        <v>165000</v>
      </c>
      <c r="P122" s="178"/>
      <c r="Q122" s="178"/>
    </row>
    <row r="123" spans="1:17" s="175" customFormat="1" x14ac:dyDescent="0.35">
      <c r="B123" s="185"/>
      <c r="C123" s="184" t="s">
        <v>576</v>
      </c>
      <c r="D123" s="179">
        <v>5059</v>
      </c>
      <c r="E123" s="183" t="s">
        <v>360</v>
      </c>
      <c r="F123" s="184" t="s">
        <v>243</v>
      </c>
      <c r="G123" s="176"/>
      <c r="H123" s="13">
        <v>0.15</v>
      </c>
      <c r="I123" s="13">
        <v>0.15</v>
      </c>
      <c r="J123" s="165">
        <v>1100000</v>
      </c>
      <c r="K123" s="166">
        <v>165000</v>
      </c>
      <c r="L123" s="180">
        <f t="shared" si="2"/>
        <v>1100000</v>
      </c>
      <c r="M123" s="177"/>
      <c r="N123" s="177"/>
      <c r="O123" s="168">
        <f t="shared" si="3"/>
        <v>165000</v>
      </c>
      <c r="P123" s="178"/>
      <c r="Q123" s="178"/>
    </row>
    <row r="124" spans="1:17" s="175" customFormat="1" x14ac:dyDescent="0.35">
      <c r="B124" s="185"/>
      <c r="C124" s="184" t="s">
        <v>576</v>
      </c>
      <c r="D124" s="179">
        <v>5060</v>
      </c>
      <c r="E124" s="183" t="s">
        <v>360</v>
      </c>
      <c r="F124" s="184" t="s">
        <v>243</v>
      </c>
      <c r="G124" s="176"/>
      <c r="H124" s="13">
        <v>0.15</v>
      </c>
      <c r="I124" s="13">
        <v>0.15</v>
      </c>
      <c r="J124" s="165">
        <v>1100000</v>
      </c>
      <c r="K124" s="166">
        <v>165000</v>
      </c>
      <c r="L124" s="180">
        <f t="shared" si="2"/>
        <v>1100000</v>
      </c>
      <c r="M124" s="177"/>
      <c r="N124" s="177"/>
      <c r="O124" s="168">
        <f t="shared" si="3"/>
        <v>165000</v>
      </c>
      <c r="P124" s="178"/>
      <c r="Q124" s="178"/>
    </row>
    <row r="125" spans="1:17" s="175" customFormat="1" x14ac:dyDescent="0.35">
      <c r="B125" s="185"/>
      <c r="C125" s="184" t="s">
        <v>576</v>
      </c>
      <c r="D125" s="179">
        <v>5062</v>
      </c>
      <c r="E125" s="183" t="s">
        <v>360</v>
      </c>
      <c r="F125" s="184" t="s">
        <v>243</v>
      </c>
      <c r="G125" s="176"/>
      <c r="H125" s="13">
        <v>0.15</v>
      </c>
      <c r="I125" s="13">
        <v>0.15</v>
      </c>
      <c r="J125" s="165">
        <v>1000000</v>
      </c>
      <c r="K125" s="166">
        <v>150000</v>
      </c>
      <c r="L125" s="180">
        <f t="shared" si="2"/>
        <v>1000000</v>
      </c>
      <c r="M125" s="177"/>
      <c r="N125" s="177"/>
      <c r="O125" s="168">
        <f t="shared" si="3"/>
        <v>150000</v>
      </c>
      <c r="P125" s="178"/>
      <c r="Q125" s="178"/>
    </row>
    <row r="126" spans="1:17" s="175" customFormat="1" x14ac:dyDescent="0.35">
      <c r="B126" s="185"/>
      <c r="C126" s="184" t="s">
        <v>576</v>
      </c>
      <c r="D126" s="179">
        <v>5063</v>
      </c>
      <c r="E126" s="183" t="s">
        <v>360</v>
      </c>
      <c r="F126" s="184" t="s">
        <v>243</v>
      </c>
      <c r="G126" s="176"/>
      <c r="H126" s="13">
        <v>0.15</v>
      </c>
      <c r="I126" s="13">
        <v>0.15</v>
      </c>
      <c r="J126" s="165">
        <v>1000000</v>
      </c>
      <c r="K126" s="166">
        <v>150000</v>
      </c>
      <c r="L126" s="180">
        <f t="shared" si="2"/>
        <v>1000000</v>
      </c>
      <c r="M126" s="177"/>
      <c r="N126" s="177"/>
      <c r="O126" s="168">
        <f t="shared" si="3"/>
        <v>150000</v>
      </c>
      <c r="P126" s="178"/>
      <c r="Q126" s="178"/>
    </row>
    <row r="127" spans="1:17" s="175" customFormat="1" x14ac:dyDescent="0.35">
      <c r="B127" s="185"/>
      <c r="C127" s="184" t="s">
        <v>576</v>
      </c>
      <c r="D127" s="179">
        <v>5064</v>
      </c>
      <c r="E127" s="183" t="s">
        <v>360</v>
      </c>
      <c r="F127" s="184" t="s">
        <v>243</v>
      </c>
      <c r="G127" s="176"/>
      <c r="H127" s="13">
        <v>0.15</v>
      </c>
      <c r="I127" s="13">
        <v>0.15</v>
      </c>
      <c r="J127" s="165">
        <v>1000000</v>
      </c>
      <c r="K127" s="166">
        <v>150000</v>
      </c>
      <c r="L127" s="180">
        <f t="shared" si="2"/>
        <v>1000000</v>
      </c>
      <c r="M127" s="177"/>
      <c r="N127" s="177"/>
      <c r="O127" s="168">
        <f t="shared" si="3"/>
        <v>150000</v>
      </c>
      <c r="P127" s="178"/>
      <c r="Q127" s="178"/>
    </row>
    <row r="128" spans="1:17" s="175" customFormat="1" x14ac:dyDescent="0.35">
      <c r="B128" s="185"/>
      <c r="C128" s="184" t="s">
        <v>576</v>
      </c>
      <c r="D128" s="179">
        <v>5065</v>
      </c>
      <c r="E128" s="183" t="s">
        <v>360</v>
      </c>
      <c r="F128" s="184" t="s">
        <v>243</v>
      </c>
      <c r="G128" s="176"/>
      <c r="H128" s="13">
        <v>0.15</v>
      </c>
      <c r="I128" s="13">
        <v>0.15</v>
      </c>
      <c r="J128" s="165">
        <v>1100000</v>
      </c>
      <c r="K128" s="166">
        <v>165000</v>
      </c>
      <c r="L128" s="180">
        <f t="shared" si="2"/>
        <v>1100000</v>
      </c>
      <c r="M128" s="177"/>
      <c r="N128" s="177"/>
      <c r="O128" s="168">
        <f t="shared" si="3"/>
        <v>165000</v>
      </c>
      <c r="P128" s="178"/>
      <c r="Q128" s="178"/>
    </row>
    <row r="129" spans="1:17" s="175" customFormat="1" x14ac:dyDescent="0.35">
      <c r="B129" s="185"/>
      <c r="C129" s="184" t="s">
        <v>576</v>
      </c>
      <c r="D129" s="179">
        <v>5066</v>
      </c>
      <c r="E129" s="183" t="s">
        <v>360</v>
      </c>
      <c r="F129" s="184" t="s">
        <v>243</v>
      </c>
      <c r="G129" s="176"/>
      <c r="H129" s="13">
        <v>0.15</v>
      </c>
      <c r="I129" s="13">
        <v>0.15</v>
      </c>
      <c r="J129" s="165">
        <v>1000000</v>
      </c>
      <c r="K129" s="166">
        <v>150000</v>
      </c>
      <c r="L129" s="180">
        <f t="shared" si="2"/>
        <v>1000000</v>
      </c>
      <c r="M129" s="177"/>
      <c r="N129" s="177"/>
      <c r="O129" s="168">
        <f t="shared" si="3"/>
        <v>150000</v>
      </c>
      <c r="P129" s="178"/>
      <c r="Q129" s="178"/>
    </row>
    <row r="130" spans="1:17" s="175" customFormat="1" x14ac:dyDescent="0.35">
      <c r="B130" s="185"/>
      <c r="C130" s="184" t="s">
        <v>302</v>
      </c>
      <c r="D130" s="179">
        <v>224</v>
      </c>
      <c r="E130" s="183" t="s">
        <v>359</v>
      </c>
      <c r="F130" s="184" t="s">
        <v>156</v>
      </c>
      <c r="G130" s="176"/>
      <c r="H130" s="13">
        <v>0.05</v>
      </c>
      <c r="I130" s="13">
        <v>0.05</v>
      </c>
      <c r="J130" s="165">
        <v>94000</v>
      </c>
      <c r="K130" s="166">
        <v>4700</v>
      </c>
      <c r="L130" s="180">
        <f t="shared" si="2"/>
        <v>94000</v>
      </c>
      <c r="M130" s="177"/>
      <c r="N130" s="177"/>
      <c r="O130" s="168">
        <f t="shared" si="3"/>
        <v>4700</v>
      </c>
      <c r="P130" s="178"/>
      <c r="Q130" s="178"/>
    </row>
    <row r="131" spans="1:17" s="175" customFormat="1" x14ac:dyDescent="0.35">
      <c r="B131" s="185"/>
      <c r="C131" s="184" t="s">
        <v>302</v>
      </c>
      <c r="D131" s="179">
        <v>194</v>
      </c>
      <c r="E131" s="183" t="s">
        <v>373</v>
      </c>
      <c r="F131" s="184" t="s">
        <v>156</v>
      </c>
      <c r="G131" s="176"/>
      <c r="H131" s="13">
        <v>0.05</v>
      </c>
      <c r="I131" s="13">
        <v>0.05</v>
      </c>
      <c r="J131" s="165">
        <v>39000</v>
      </c>
      <c r="K131" s="166">
        <v>1950</v>
      </c>
      <c r="L131" s="180">
        <f t="shared" si="2"/>
        <v>39000</v>
      </c>
      <c r="M131" s="177"/>
      <c r="N131" s="177"/>
      <c r="O131" s="168">
        <f t="shared" si="3"/>
        <v>1950</v>
      </c>
      <c r="P131" s="178"/>
      <c r="Q131" s="178"/>
    </row>
    <row r="132" spans="1:17" s="175" customFormat="1" x14ac:dyDescent="0.35">
      <c r="B132" s="185"/>
      <c r="C132" s="184" t="s">
        <v>382</v>
      </c>
      <c r="D132" s="179" t="s">
        <v>577</v>
      </c>
      <c r="E132" s="183" t="s">
        <v>578</v>
      </c>
      <c r="F132" s="184" t="s">
        <v>186</v>
      </c>
      <c r="G132" s="176"/>
      <c r="H132" s="13">
        <v>0.4</v>
      </c>
      <c r="I132" s="13">
        <v>0.4</v>
      </c>
      <c r="J132" s="165">
        <v>15200</v>
      </c>
      <c r="K132" s="166">
        <v>6080</v>
      </c>
      <c r="L132" s="180">
        <f t="shared" si="2"/>
        <v>15200</v>
      </c>
      <c r="M132" s="177"/>
      <c r="N132" s="177"/>
      <c r="O132" s="168">
        <f t="shared" si="3"/>
        <v>6080</v>
      </c>
      <c r="P132" s="178"/>
      <c r="Q132" s="178"/>
    </row>
    <row r="133" spans="1:17" s="175" customFormat="1" x14ac:dyDescent="0.35">
      <c r="B133" s="185"/>
      <c r="C133" s="184" t="s">
        <v>369</v>
      </c>
      <c r="D133" s="179">
        <v>5095</v>
      </c>
      <c r="E133" s="183" t="s">
        <v>579</v>
      </c>
      <c r="F133" s="184" t="s">
        <v>186</v>
      </c>
      <c r="G133" s="176"/>
      <c r="H133" s="13">
        <v>0.4</v>
      </c>
      <c r="I133" s="13">
        <v>0.4</v>
      </c>
      <c r="J133" s="165">
        <v>13827750</v>
      </c>
      <c r="K133" s="166">
        <v>5531100</v>
      </c>
      <c r="L133" s="180">
        <f t="shared" si="2"/>
        <v>13827750</v>
      </c>
      <c r="M133" s="177"/>
      <c r="N133" s="177"/>
      <c r="O133" s="168">
        <f t="shared" si="3"/>
        <v>5531100</v>
      </c>
      <c r="P133" s="178"/>
      <c r="Q133" s="178"/>
    </row>
    <row r="134" spans="1:17" s="175" customFormat="1" x14ac:dyDescent="0.35">
      <c r="B134" s="185"/>
      <c r="C134" s="184" t="s">
        <v>325</v>
      </c>
      <c r="D134" s="179">
        <v>5006</v>
      </c>
      <c r="E134" s="183" t="s">
        <v>580</v>
      </c>
      <c r="F134" s="184" t="s">
        <v>156</v>
      </c>
      <c r="G134" s="176"/>
      <c r="H134" s="13">
        <v>0.05</v>
      </c>
      <c r="I134" s="13">
        <v>0.05</v>
      </c>
      <c r="J134" s="165">
        <v>2518899</v>
      </c>
      <c r="K134" s="166">
        <v>125944.95000000001</v>
      </c>
      <c r="L134" s="180">
        <f t="shared" si="2"/>
        <v>2518899</v>
      </c>
      <c r="M134" s="177"/>
      <c r="N134" s="177"/>
      <c r="O134" s="168">
        <f t="shared" si="3"/>
        <v>125944.95000000001</v>
      </c>
      <c r="P134" s="178"/>
      <c r="Q134" s="178"/>
    </row>
    <row r="135" spans="1:17" s="175" customFormat="1" x14ac:dyDescent="0.35">
      <c r="A135" s="186"/>
      <c r="B135" s="185"/>
      <c r="C135" s="184" t="s">
        <v>324</v>
      </c>
      <c r="D135" s="179">
        <v>5026</v>
      </c>
      <c r="E135" s="183" t="s">
        <v>328</v>
      </c>
      <c r="F135" s="184" t="s">
        <v>156</v>
      </c>
      <c r="G135" s="176"/>
      <c r="H135" s="13">
        <v>0.05</v>
      </c>
      <c r="I135" s="13">
        <v>0.05</v>
      </c>
      <c r="J135" s="165">
        <v>37496</v>
      </c>
      <c r="K135" s="166">
        <v>1874.8000000000002</v>
      </c>
      <c r="L135" s="180">
        <f t="shared" si="2"/>
        <v>37496</v>
      </c>
      <c r="M135" s="177"/>
      <c r="N135" s="177"/>
      <c r="O135" s="168">
        <f t="shared" si="3"/>
        <v>1874.8000000000002</v>
      </c>
      <c r="P135" s="178"/>
      <c r="Q135" s="178"/>
    </row>
    <row r="136" spans="1:17" s="175" customFormat="1" x14ac:dyDescent="0.35">
      <c r="B136" s="185"/>
      <c r="C136" s="184" t="s">
        <v>314</v>
      </c>
      <c r="D136" s="179">
        <v>5045</v>
      </c>
      <c r="E136" s="183" t="s">
        <v>581</v>
      </c>
      <c r="F136" s="184" t="s">
        <v>156</v>
      </c>
      <c r="G136" s="176"/>
      <c r="H136" s="13">
        <v>0.05</v>
      </c>
      <c r="I136" s="13">
        <v>0.05</v>
      </c>
      <c r="J136" s="165">
        <v>39679</v>
      </c>
      <c r="K136" s="166">
        <v>1983.95</v>
      </c>
      <c r="L136" s="180">
        <f t="shared" si="2"/>
        <v>39679</v>
      </c>
      <c r="M136" s="177"/>
      <c r="N136" s="177"/>
      <c r="O136" s="168">
        <f t="shared" si="3"/>
        <v>1983.95</v>
      </c>
      <c r="P136" s="178"/>
      <c r="Q136" s="178"/>
    </row>
    <row r="137" spans="1:17" s="175" customFormat="1" x14ac:dyDescent="0.35">
      <c r="B137" s="185"/>
      <c r="C137" s="184" t="s">
        <v>377</v>
      </c>
      <c r="D137" s="179">
        <v>5040</v>
      </c>
      <c r="E137" s="183" t="s">
        <v>329</v>
      </c>
      <c r="F137" s="184" t="s">
        <v>156</v>
      </c>
      <c r="G137" s="176"/>
      <c r="H137" s="13">
        <v>0.05</v>
      </c>
      <c r="I137" s="13">
        <v>0.05</v>
      </c>
      <c r="J137" s="165">
        <v>526000</v>
      </c>
      <c r="K137" s="166">
        <v>26300</v>
      </c>
      <c r="L137" s="180">
        <f t="shared" si="2"/>
        <v>526000</v>
      </c>
      <c r="M137" s="177"/>
      <c r="N137" s="177"/>
      <c r="O137" s="168">
        <f t="shared" si="3"/>
        <v>26300</v>
      </c>
      <c r="P137" s="178"/>
      <c r="Q137" s="178"/>
    </row>
    <row r="138" spans="1:17" s="175" customFormat="1" x14ac:dyDescent="0.35">
      <c r="B138" s="185"/>
      <c r="C138" s="184" t="s">
        <v>326</v>
      </c>
      <c r="D138" s="179">
        <v>8551</v>
      </c>
      <c r="E138" s="183" t="s">
        <v>582</v>
      </c>
      <c r="F138" s="184" t="s">
        <v>156</v>
      </c>
      <c r="G138" s="176"/>
      <c r="H138" s="13">
        <v>0.05</v>
      </c>
      <c r="I138" s="13">
        <v>0.05</v>
      </c>
      <c r="J138" s="165">
        <v>48000</v>
      </c>
      <c r="K138" s="166">
        <v>2400</v>
      </c>
      <c r="L138" s="180">
        <f t="shared" si="2"/>
        <v>48000</v>
      </c>
      <c r="M138" s="177"/>
      <c r="N138" s="177"/>
      <c r="O138" s="168">
        <f t="shared" si="3"/>
        <v>2400</v>
      </c>
      <c r="P138" s="178"/>
      <c r="Q138" s="178"/>
    </row>
    <row r="139" spans="1:17" s="175" customFormat="1" x14ac:dyDescent="0.35">
      <c r="B139" s="185"/>
      <c r="C139" s="184" t="s">
        <v>311</v>
      </c>
      <c r="D139" s="179">
        <v>5104</v>
      </c>
      <c r="E139" s="183" t="s">
        <v>327</v>
      </c>
      <c r="F139" s="184" t="s">
        <v>156</v>
      </c>
      <c r="G139" s="176"/>
      <c r="H139" s="13">
        <v>0.05</v>
      </c>
      <c r="I139" s="13">
        <v>0.05</v>
      </c>
      <c r="J139" s="165">
        <v>31000</v>
      </c>
      <c r="K139" s="166">
        <v>1550</v>
      </c>
      <c r="L139" s="180">
        <f t="shared" ref="L139:L202" si="4">J139</f>
        <v>31000</v>
      </c>
      <c r="M139" s="177"/>
      <c r="N139" s="177"/>
      <c r="O139" s="168">
        <f t="shared" ref="O139:O202" si="5">K139</f>
        <v>1550</v>
      </c>
      <c r="P139" s="178"/>
      <c r="Q139" s="178"/>
    </row>
    <row r="140" spans="1:17" s="175" customFormat="1" x14ac:dyDescent="0.35">
      <c r="B140" s="185"/>
      <c r="C140" s="184" t="s">
        <v>351</v>
      </c>
      <c r="D140" s="179">
        <v>5097</v>
      </c>
      <c r="E140" s="183" t="s">
        <v>372</v>
      </c>
      <c r="F140" s="184" t="s">
        <v>156</v>
      </c>
      <c r="G140" s="176"/>
      <c r="H140" s="13">
        <v>0.05</v>
      </c>
      <c r="I140" s="13">
        <v>0.05</v>
      </c>
      <c r="J140" s="165">
        <v>11010</v>
      </c>
      <c r="K140" s="166">
        <v>550.5</v>
      </c>
      <c r="L140" s="180">
        <f t="shared" si="4"/>
        <v>11010</v>
      </c>
      <c r="M140" s="177"/>
      <c r="N140" s="177"/>
      <c r="O140" s="168">
        <f t="shared" si="5"/>
        <v>550.5</v>
      </c>
      <c r="P140" s="178"/>
      <c r="Q140" s="178"/>
    </row>
    <row r="141" spans="1:17" s="175" customFormat="1" x14ac:dyDescent="0.35">
      <c r="B141" s="185"/>
      <c r="C141" s="184" t="s">
        <v>311</v>
      </c>
      <c r="D141" s="179">
        <v>5094</v>
      </c>
      <c r="E141" s="183" t="s">
        <v>583</v>
      </c>
      <c r="F141" s="184" t="s">
        <v>156</v>
      </c>
      <c r="G141" s="176"/>
      <c r="H141" s="13">
        <v>0.05</v>
      </c>
      <c r="I141" s="13">
        <v>0.05</v>
      </c>
      <c r="J141" s="165">
        <v>14400</v>
      </c>
      <c r="K141" s="166">
        <v>720</v>
      </c>
      <c r="L141" s="180">
        <f t="shared" si="4"/>
        <v>14400</v>
      </c>
      <c r="M141" s="177"/>
      <c r="N141" s="177"/>
      <c r="O141" s="168">
        <f t="shared" si="5"/>
        <v>720</v>
      </c>
      <c r="P141" s="178"/>
      <c r="Q141" s="178"/>
    </row>
    <row r="142" spans="1:17" s="175" customFormat="1" x14ac:dyDescent="0.35">
      <c r="B142" s="185"/>
      <c r="C142" s="184" t="s">
        <v>300</v>
      </c>
      <c r="D142" s="179">
        <v>5093</v>
      </c>
      <c r="E142" s="183" t="s">
        <v>584</v>
      </c>
      <c r="F142" s="184" t="s">
        <v>167</v>
      </c>
      <c r="G142" s="176"/>
      <c r="H142" s="13">
        <v>0.3</v>
      </c>
      <c r="I142" s="13">
        <v>0.3</v>
      </c>
      <c r="J142" s="165">
        <v>15130.43</v>
      </c>
      <c r="K142" s="166">
        <v>4539.1289999999999</v>
      </c>
      <c r="L142" s="180">
        <f t="shared" si="4"/>
        <v>15130.43</v>
      </c>
      <c r="M142" s="177"/>
      <c r="N142" s="177"/>
      <c r="O142" s="168">
        <f t="shared" si="5"/>
        <v>4539.1289999999999</v>
      </c>
      <c r="P142" s="178"/>
      <c r="Q142" s="178"/>
    </row>
    <row r="143" spans="1:17" s="175" customFormat="1" x14ac:dyDescent="0.35">
      <c r="B143" s="185"/>
      <c r="C143" s="184" t="s">
        <v>319</v>
      </c>
      <c r="D143" s="179">
        <v>5079</v>
      </c>
      <c r="E143" s="183" t="s">
        <v>370</v>
      </c>
      <c r="F143" s="184" t="s">
        <v>186</v>
      </c>
      <c r="G143" s="176"/>
      <c r="H143" s="13">
        <v>0.4</v>
      </c>
      <c r="I143" s="13">
        <v>0.4</v>
      </c>
      <c r="J143" s="165">
        <v>798000</v>
      </c>
      <c r="K143" s="166">
        <v>319200</v>
      </c>
      <c r="L143" s="180">
        <f t="shared" si="4"/>
        <v>798000</v>
      </c>
      <c r="M143" s="177"/>
      <c r="N143" s="177"/>
      <c r="O143" s="168">
        <f t="shared" si="5"/>
        <v>319200</v>
      </c>
      <c r="P143" s="178"/>
      <c r="Q143" s="178"/>
    </row>
    <row r="144" spans="1:17" s="175" customFormat="1" x14ac:dyDescent="0.35">
      <c r="B144" s="185"/>
      <c r="C144" s="184" t="s">
        <v>351</v>
      </c>
      <c r="D144" s="179">
        <v>5078</v>
      </c>
      <c r="E144" s="183" t="s">
        <v>370</v>
      </c>
      <c r="F144" s="184" t="s">
        <v>186</v>
      </c>
      <c r="G144" s="176"/>
      <c r="H144" s="13">
        <v>0.4</v>
      </c>
      <c r="I144" s="13">
        <v>0.4</v>
      </c>
      <c r="J144" s="165">
        <v>798000</v>
      </c>
      <c r="K144" s="166">
        <v>319200</v>
      </c>
      <c r="L144" s="180">
        <f t="shared" si="4"/>
        <v>798000</v>
      </c>
      <c r="M144" s="177"/>
      <c r="N144" s="177"/>
      <c r="O144" s="168">
        <f t="shared" si="5"/>
        <v>319200</v>
      </c>
      <c r="P144" s="178"/>
      <c r="Q144" s="178"/>
    </row>
    <row r="145" spans="1:17" s="175" customFormat="1" x14ac:dyDescent="0.35">
      <c r="B145" s="185"/>
      <c r="C145" s="184">
        <v>8388</v>
      </c>
      <c r="D145" s="179">
        <v>5014</v>
      </c>
      <c r="E145" s="183" t="s">
        <v>345</v>
      </c>
      <c r="F145" s="184" t="s">
        <v>167</v>
      </c>
      <c r="G145" s="176"/>
      <c r="H145" s="13">
        <v>0.3</v>
      </c>
      <c r="I145" s="13">
        <v>0.3</v>
      </c>
      <c r="J145" s="165">
        <v>6225</v>
      </c>
      <c r="K145" s="166">
        <v>1867.5</v>
      </c>
      <c r="L145" s="180">
        <f t="shared" si="4"/>
        <v>6225</v>
      </c>
      <c r="M145" s="177"/>
      <c r="N145" s="177"/>
      <c r="O145" s="168">
        <f t="shared" si="5"/>
        <v>1867.5</v>
      </c>
      <c r="P145" s="178"/>
      <c r="Q145" s="178"/>
    </row>
    <row r="146" spans="1:17" s="175" customFormat="1" x14ac:dyDescent="0.35">
      <c r="B146" s="185"/>
      <c r="C146" s="184">
        <v>8389</v>
      </c>
      <c r="D146" s="179">
        <v>5015</v>
      </c>
      <c r="E146" s="183" t="s">
        <v>345</v>
      </c>
      <c r="F146" s="184" t="s">
        <v>167</v>
      </c>
      <c r="G146" s="176"/>
      <c r="H146" s="13">
        <v>0.3</v>
      </c>
      <c r="I146" s="13">
        <v>0.3</v>
      </c>
      <c r="J146" s="165">
        <v>6225</v>
      </c>
      <c r="K146" s="166">
        <v>1867.5</v>
      </c>
      <c r="L146" s="180">
        <f t="shared" si="4"/>
        <v>6225</v>
      </c>
      <c r="M146" s="177"/>
      <c r="N146" s="177"/>
      <c r="O146" s="168">
        <f t="shared" si="5"/>
        <v>1867.5</v>
      </c>
      <c r="P146" s="178"/>
      <c r="Q146" s="178"/>
    </row>
    <row r="147" spans="1:17" s="175" customFormat="1" x14ac:dyDescent="0.35">
      <c r="B147" s="185"/>
      <c r="C147" s="184">
        <v>8390</v>
      </c>
      <c r="D147" s="179">
        <v>5016</v>
      </c>
      <c r="E147" s="183" t="s">
        <v>345</v>
      </c>
      <c r="F147" s="184" t="s">
        <v>167</v>
      </c>
      <c r="G147" s="176"/>
      <c r="H147" s="13">
        <v>0.3</v>
      </c>
      <c r="I147" s="13">
        <v>0.3</v>
      </c>
      <c r="J147" s="165">
        <v>6225</v>
      </c>
      <c r="K147" s="166">
        <v>1867.5</v>
      </c>
      <c r="L147" s="180">
        <f t="shared" si="4"/>
        <v>6225</v>
      </c>
      <c r="M147" s="177"/>
      <c r="N147" s="177"/>
      <c r="O147" s="168">
        <f t="shared" si="5"/>
        <v>1867.5</v>
      </c>
      <c r="P147" s="178"/>
      <c r="Q147" s="178"/>
    </row>
    <row r="148" spans="1:17" s="175" customFormat="1" x14ac:dyDescent="0.35">
      <c r="B148" s="185"/>
      <c r="C148" s="184" t="s">
        <v>358</v>
      </c>
      <c r="D148" s="179" t="s">
        <v>585</v>
      </c>
      <c r="E148" s="183" t="s">
        <v>586</v>
      </c>
      <c r="F148" s="184" t="s">
        <v>156</v>
      </c>
      <c r="G148" s="176"/>
      <c r="H148" s="13">
        <v>0.05</v>
      </c>
      <c r="I148" s="13">
        <v>0.05</v>
      </c>
      <c r="J148" s="165">
        <v>31748.1</v>
      </c>
      <c r="K148" s="166">
        <v>1587.405</v>
      </c>
      <c r="L148" s="180">
        <f t="shared" si="4"/>
        <v>31748.1</v>
      </c>
      <c r="M148" s="177"/>
      <c r="N148" s="177"/>
      <c r="O148" s="168">
        <f t="shared" si="5"/>
        <v>1587.405</v>
      </c>
      <c r="P148" s="178"/>
      <c r="Q148" s="178"/>
    </row>
    <row r="149" spans="1:17" s="175" customFormat="1" x14ac:dyDescent="0.35">
      <c r="B149" s="185"/>
      <c r="C149" s="184" t="s">
        <v>367</v>
      </c>
      <c r="D149" s="179" t="s">
        <v>587</v>
      </c>
      <c r="E149" s="183" t="s">
        <v>588</v>
      </c>
      <c r="F149" s="184" t="s">
        <v>156</v>
      </c>
      <c r="G149" s="176"/>
      <c r="H149" s="13">
        <v>0.05</v>
      </c>
      <c r="I149" s="13">
        <v>0.05</v>
      </c>
      <c r="J149" s="165">
        <v>31748.1</v>
      </c>
      <c r="K149" s="166">
        <v>1587.405</v>
      </c>
      <c r="L149" s="180">
        <f t="shared" si="4"/>
        <v>31748.1</v>
      </c>
      <c r="M149" s="177"/>
      <c r="N149" s="177"/>
      <c r="O149" s="168">
        <f t="shared" si="5"/>
        <v>1587.405</v>
      </c>
      <c r="P149" s="178"/>
      <c r="Q149" s="178"/>
    </row>
    <row r="150" spans="1:17" s="175" customFormat="1" x14ac:dyDescent="0.35">
      <c r="B150" s="185"/>
      <c r="C150" s="184" t="s">
        <v>302</v>
      </c>
      <c r="D150" s="179">
        <v>172</v>
      </c>
      <c r="E150" s="183" t="s">
        <v>589</v>
      </c>
      <c r="F150" s="184" t="s">
        <v>156</v>
      </c>
      <c r="G150" s="176"/>
      <c r="H150" s="13">
        <v>0.05</v>
      </c>
      <c r="I150" s="13">
        <v>0.05</v>
      </c>
      <c r="J150" s="165">
        <v>25600</v>
      </c>
      <c r="K150" s="166">
        <v>1280</v>
      </c>
      <c r="L150" s="180">
        <f t="shared" si="4"/>
        <v>25600</v>
      </c>
      <c r="M150" s="177"/>
      <c r="N150" s="177"/>
      <c r="O150" s="168">
        <f t="shared" si="5"/>
        <v>1280</v>
      </c>
      <c r="P150" s="178"/>
      <c r="Q150" s="178"/>
    </row>
    <row r="151" spans="1:17" s="175" customFormat="1" x14ac:dyDescent="0.35">
      <c r="B151" s="185"/>
      <c r="C151" s="184" t="s">
        <v>311</v>
      </c>
      <c r="D151" s="179">
        <v>8632</v>
      </c>
      <c r="E151" s="183" t="s">
        <v>590</v>
      </c>
      <c r="F151" s="184" t="s">
        <v>156</v>
      </c>
      <c r="G151" s="176"/>
      <c r="H151" s="13">
        <v>0.05</v>
      </c>
      <c r="I151" s="13">
        <v>0.05</v>
      </c>
      <c r="J151" s="165">
        <v>129273.1</v>
      </c>
      <c r="K151" s="166">
        <v>6463.6550000000007</v>
      </c>
      <c r="L151" s="180">
        <f t="shared" si="4"/>
        <v>129273.1</v>
      </c>
      <c r="M151" s="177"/>
      <c r="N151" s="177"/>
      <c r="O151" s="168">
        <f t="shared" si="5"/>
        <v>6463.6550000000007</v>
      </c>
      <c r="P151" s="178"/>
      <c r="Q151" s="178"/>
    </row>
    <row r="152" spans="1:17" s="175" customFormat="1" x14ac:dyDescent="0.35">
      <c r="A152" s="186">
        <v>45352</v>
      </c>
      <c r="B152" s="187"/>
      <c r="C152" s="184" t="s">
        <v>591</v>
      </c>
      <c r="D152" s="179"/>
      <c r="E152" s="183" t="s">
        <v>592</v>
      </c>
      <c r="F152" s="184" t="s">
        <v>186</v>
      </c>
      <c r="G152" s="176"/>
      <c r="H152" s="13">
        <v>0.4</v>
      </c>
      <c r="I152" s="13">
        <v>0.4</v>
      </c>
      <c r="J152" s="165">
        <v>8210000</v>
      </c>
      <c r="K152" s="166">
        <v>3284000</v>
      </c>
      <c r="L152" s="180">
        <f t="shared" si="4"/>
        <v>8210000</v>
      </c>
      <c r="M152" s="177"/>
      <c r="N152" s="177"/>
      <c r="O152" s="168">
        <f t="shared" si="5"/>
        <v>3284000</v>
      </c>
      <c r="P152" s="178"/>
      <c r="Q152" s="178"/>
    </row>
    <row r="153" spans="1:17" s="175" customFormat="1" x14ac:dyDescent="0.35">
      <c r="B153" s="187"/>
      <c r="C153" s="184" t="s">
        <v>569</v>
      </c>
      <c r="D153" s="179"/>
      <c r="E153" s="183" t="s">
        <v>592</v>
      </c>
      <c r="F153" s="184" t="s">
        <v>186</v>
      </c>
      <c r="G153" s="176"/>
      <c r="H153" s="13">
        <v>0.4</v>
      </c>
      <c r="I153" s="13">
        <v>0.4</v>
      </c>
      <c r="J153" s="165">
        <v>8210000</v>
      </c>
      <c r="K153" s="166">
        <v>3284000</v>
      </c>
      <c r="L153" s="180">
        <f t="shared" si="4"/>
        <v>8210000</v>
      </c>
      <c r="M153" s="177"/>
      <c r="N153" s="177"/>
      <c r="O153" s="168">
        <f t="shared" si="5"/>
        <v>3284000</v>
      </c>
      <c r="P153" s="178"/>
      <c r="Q153" s="178"/>
    </row>
    <row r="154" spans="1:17" s="175" customFormat="1" x14ac:dyDescent="0.35">
      <c r="B154" s="187"/>
      <c r="C154" s="184" t="s">
        <v>593</v>
      </c>
      <c r="D154" s="179"/>
      <c r="E154" s="183" t="s">
        <v>594</v>
      </c>
      <c r="F154" s="184" t="s">
        <v>144</v>
      </c>
      <c r="G154" s="176"/>
      <c r="H154" s="13">
        <v>0.35</v>
      </c>
      <c r="I154" s="13">
        <v>0.35</v>
      </c>
      <c r="J154" s="165">
        <v>267600</v>
      </c>
      <c r="K154" s="166">
        <v>93660</v>
      </c>
      <c r="L154" s="180">
        <f t="shared" si="4"/>
        <v>267600</v>
      </c>
      <c r="M154" s="177"/>
      <c r="N154" s="177"/>
      <c r="O154" s="168">
        <f t="shared" si="5"/>
        <v>93660</v>
      </c>
      <c r="P154" s="178"/>
      <c r="Q154" s="178"/>
    </row>
    <row r="155" spans="1:17" s="175" customFormat="1" x14ac:dyDescent="0.35">
      <c r="B155" s="187"/>
      <c r="C155" s="184" t="s">
        <v>386</v>
      </c>
      <c r="D155" s="179"/>
      <c r="E155" s="183" t="s">
        <v>595</v>
      </c>
      <c r="F155" s="184" t="s">
        <v>144</v>
      </c>
      <c r="G155" s="176"/>
      <c r="H155" s="13">
        <v>0.35</v>
      </c>
      <c r="I155" s="13">
        <v>0.35</v>
      </c>
      <c r="J155" s="165">
        <v>76285</v>
      </c>
      <c r="K155" s="166">
        <v>26699.75</v>
      </c>
      <c r="L155" s="180">
        <f t="shared" si="4"/>
        <v>76285</v>
      </c>
      <c r="M155" s="177"/>
      <c r="N155" s="177"/>
      <c r="O155" s="168">
        <f t="shared" si="5"/>
        <v>26699.75</v>
      </c>
      <c r="P155" s="178"/>
      <c r="Q155" s="178"/>
    </row>
    <row r="156" spans="1:17" s="175" customFormat="1" x14ac:dyDescent="0.35">
      <c r="B156" s="187"/>
      <c r="C156" s="184" t="s">
        <v>596</v>
      </c>
      <c r="D156" s="179"/>
      <c r="E156" s="183" t="s">
        <v>595</v>
      </c>
      <c r="F156" s="184" t="s">
        <v>144</v>
      </c>
      <c r="G156" s="176"/>
      <c r="H156" s="13">
        <v>0.35</v>
      </c>
      <c r="I156" s="13">
        <v>0.35</v>
      </c>
      <c r="J156" s="165">
        <v>111826.80000000002</v>
      </c>
      <c r="K156" s="166">
        <v>39139.380000000005</v>
      </c>
      <c r="L156" s="180">
        <f t="shared" si="4"/>
        <v>111826.80000000002</v>
      </c>
      <c r="M156" s="177"/>
      <c r="N156" s="177"/>
      <c r="O156" s="168">
        <f t="shared" si="5"/>
        <v>39139.380000000005</v>
      </c>
      <c r="P156" s="178"/>
      <c r="Q156" s="178"/>
    </row>
    <row r="157" spans="1:17" s="175" customFormat="1" x14ac:dyDescent="0.35">
      <c r="B157" s="187"/>
      <c r="C157" s="184" t="s">
        <v>597</v>
      </c>
      <c r="D157" s="179"/>
      <c r="E157" s="183" t="s">
        <v>595</v>
      </c>
      <c r="F157" s="184" t="s">
        <v>144</v>
      </c>
      <c r="G157" s="176"/>
      <c r="H157" s="13">
        <v>0.35</v>
      </c>
      <c r="I157" s="13">
        <v>0.35</v>
      </c>
      <c r="J157" s="165">
        <v>77813</v>
      </c>
      <c r="K157" s="166">
        <v>27234.55</v>
      </c>
      <c r="L157" s="180">
        <f t="shared" si="4"/>
        <v>77813</v>
      </c>
      <c r="M157" s="177"/>
      <c r="N157" s="177"/>
      <c r="O157" s="168">
        <f t="shared" si="5"/>
        <v>27234.55</v>
      </c>
      <c r="P157" s="178"/>
      <c r="Q157" s="178"/>
    </row>
    <row r="158" spans="1:17" s="175" customFormat="1" x14ac:dyDescent="0.35">
      <c r="B158" s="187"/>
      <c r="C158" s="184" t="s">
        <v>598</v>
      </c>
      <c r="D158" s="179"/>
      <c r="E158" s="183" t="s">
        <v>595</v>
      </c>
      <c r="F158" s="184" t="s">
        <v>144</v>
      </c>
      <c r="G158" s="176"/>
      <c r="H158" s="13">
        <v>0.35</v>
      </c>
      <c r="I158" s="13">
        <v>0.35</v>
      </c>
      <c r="J158" s="165">
        <v>28850</v>
      </c>
      <c r="K158" s="166">
        <v>10097.5</v>
      </c>
      <c r="L158" s="180">
        <f t="shared" si="4"/>
        <v>28850</v>
      </c>
      <c r="M158" s="177"/>
      <c r="N158" s="177"/>
      <c r="O158" s="168">
        <f t="shared" si="5"/>
        <v>10097.5</v>
      </c>
      <c r="P158" s="178"/>
      <c r="Q158" s="178"/>
    </row>
    <row r="159" spans="1:17" s="175" customFormat="1" x14ac:dyDescent="0.35">
      <c r="B159" s="187"/>
      <c r="C159" s="184" t="s">
        <v>599</v>
      </c>
      <c r="D159" s="179"/>
      <c r="E159" s="183" t="s">
        <v>595</v>
      </c>
      <c r="F159" s="184" t="s">
        <v>144</v>
      </c>
      <c r="G159" s="176"/>
      <c r="H159" s="13">
        <v>0.35</v>
      </c>
      <c r="I159" s="13">
        <v>0.35</v>
      </c>
      <c r="J159" s="165">
        <v>96651</v>
      </c>
      <c r="K159" s="166">
        <v>33827.85</v>
      </c>
      <c r="L159" s="180">
        <f t="shared" si="4"/>
        <v>96651</v>
      </c>
      <c r="M159" s="177"/>
      <c r="N159" s="177"/>
      <c r="O159" s="168">
        <f t="shared" si="5"/>
        <v>33827.85</v>
      </c>
      <c r="P159" s="178"/>
      <c r="Q159" s="178"/>
    </row>
    <row r="160" spans="1:17" s="175" customFormat="1" x14ac:dyDescent="0.35">
      <c r="B160" s="187"/>
      <c r="C160" s="184" t="s">
        <v>385</v>
      </c>
      <c r="D160" s="179"/>
      <c r="E160" s="183" t="s">
        <v>595</v>
      </c>
      <c r="F160" s="184" t="s">
        <v>144</v>
      </c>
      <c r="G160" s="176"/>
      <c r="H160" s="13">
        <v>0.35</v>
      </c>
      <c r="I160" s="13">
        <v>0.35</v>
      </c>
      <c r="J160" s="165">
        <v>73080</v>
      </c>
      <c r="K160" s="166">
        <v>25578</v>
      </c>
      <c r="L160" s="180">
        <f t="shared" si="4"/>
        <v>73080</v>
      </c>
      <c r="M160" s="177"/>
      <c r="N160" s="177"/>
      <c r="O160" s="168">
        <f t="shared" si="5"/>
        <v>25578</v>
      </c>
      <c r="P160" s="178"/>
      <c r="Q160" s="178"/>
    </row>
    <row r="161" spans="2:17" s="175" customFormat="1" x14ac:dyDescent="0.35">
      <c r="B161" s="187"/>
      <c r="C161" s="184" t="s">
        <v>387</v>
      </c>
      <c r="D161" s="179"/>
      <c r="E161" s="183" t="s">
        <v>595</v>
      </c>
      <c r="F161" s="184" t="s">
        <v>144</v>
      </c>
      <c r="G161" s="176"/>
      <c r="H161" s="13">
        <v>0.35</v>
      </c>
      <c r="I161" s="13">
        <v>0.35</v>
      </c>
      <c r="J161" s="165">
        <v>83669</v>
      </c>
      <c r="K161" s="166">
        <v>29284.149999999998</v>
      </c>
      <c r="L161" s="180">
        <f t="shared" si="4"/>
        <v>83669</v>
      </c>
      <c r="M161" s="177"/>
      <c r="N161" s="177"/>
      <c r="O161" s="168">
        <f t="shared" si="5"/>
        <v>29284.149999999998</v>
      </c>
      <c r="P161" s="178"/>
      <c r="Q161" s="178"/>
    </row>
    <row r="162" spans="2:17" s="175" customFormat="1" x14ac:dyDescent="0.35">
      <c r="B162" s="187"/>
      <c r="C162" s="184" t="s">
        <v>600</v>
      </c>
      <c r="D162" s="179"/>
      <c r="E162" s="183" t="s">
        <v>595</v>
      </c>
      <c r="F162" s="184" t="s">
        <v>144</v>
      </c>
      <c r="G162" s="176"/>
      <c r="H162" s="13">
        <v>0.35</v>
      </c>
      <c r="I162" s="13">
        <v>0.35</v>
      </c>
      <c r="J162" s="165">
        <v>108789</v>
      </c>
      <c r="K162" s="166">
        <v>38076.149999999994</v>
      </c>
      <c r="L162" s="180">
        <f t="shared" si="4"/>
        <v>108789</v>
      </c>
      <c r="M162" s="177"/>
      <c r="N162" s="177"/>
      <c r="O162" s="168">
        <f t="shared" si="5"/>
        <v>38076.149999999994</v>
      </c>
      <c r="P162" s="178"/>
      <c r="Q162" s="178"/>
    </row>
    <row r="163" spans="2:17" s="175" customFormat="1" ht="29" x14ac:dyDescent="0.35">
      <c r="B163" s="187"/>
      <c r="C163" s="184" t="s">
        <v>601</v>
      </c>
      <c r="D163" s="179"/>
      <c r="E163" s="183" t="s">
        <v>595</v>
      </c>
      <c r="F163" s="184" t="s">
        <v>144</v>
      </c>
      <c r="G163" s="176"/>
      <c r="H163" s="13">
        <v>0.35</v>
      </c>
      <c r="I163" s="13">
        <v>0.35</v>
      </c>
      <c r="J163" s="165">
        <v>9000</v>
      </c>
      <c r="K163" s="166">
        <v>3150</v>
      </c>
      <c r="L163" s="180">
        <f t="shared" si="4"/>
        <v>9000</v>
      </c>
      <c r="M163" s="177"/>
      <c r="N163" s="177"/>
      <c r="O163" s="168">
        <f t="shared" si="5"/>
        <v>3150</v>
      </c>
      <c r="P163" s="178"/>
      <c r="Q163" s="178"/>
    </row>
    <row r="164" spans="2:17" s="175" customFormat="1" x14ac:dyDescent="0.35">
      <c r="B164" s="187"/>
      <c r="C164" s="184" t="s">
        <v>593</v>
      </c>
      <c r="D164" s="179"/>
      <c r="E164" s="183" t="s">
        <v>595</v>
      </c>
      <c r="F164" s="184" t="s">
        <v>144</v>
      </c>
      <c r="G164" s="176"/>
      <c r="H164" s="13">
        <v>0.35</v>
      </c>
      <c r="I164" s="13">
        <v>0.35</v>
      </c>
      <c r="J164" s="165">
        <v>102480</v>
      </c>
      <c r="K164" s="166">
        <v>35868</v>
      </c>
      <c r="L164" s="180">
        <f t="shared" si="4"/>
        <v>102480</v>
      </c>
      <c r="M164" s="177"/>
      <c r="N164" s="177"/>
      <c r="O164" s="168">
        <f t="shared" si="5"/>
        <v>35868</v>
      </c>
      <c r="P164" s="178"/>
      <c r="Q164" s="178"/>
    </row>
    <row r="165" spans="2:17" s="175" customFormat="1" x14ac:dyDescent="0.35">
      <c r="B165" s="187"/>
      <c r="C165" s="184" t="s">
        <v>602</v>
      </c>
      <c r="D165" s="179"/>
      <c r="E165" s="183" t="s">
        <v>603</v>
      </c>
      <c r="F165" s="184" t="s">
        <v>167</v>
      </c>
      <c r="G165" s="176"/>
      <c r="H165" s="13">
        <v>0.3</v>
      </c>
      <c r="I165" s="13">
        <v>0.3</v>
      </c>
      <c r="J165" s="165">
        <v>10742</v>
      </c>
      <c r="K165" s="166">
        <v>3222.6</v>
      </c>
      <c r="L165" s="180">
        <f t="shared" si="4"/>
        <v>10742</v>
      </c>
      <c r="M165" s="177"/>
      <c r="N165" s="177"/>
      <c r="O165" s="168">
        <f t="shared" si="5"/>
        <v>3222.6</v>
      </c>
      <c r="P165" s="178"/>
      <c r="Q165" s="178"/>
    </row>
    <row r="166" spans="2:17" s="175" customFormat="1" x14ac:dyDescent="0.35">
      <c r="B166" s="187"/>
      <c r="C166" s="184" t="s">
        <v>604</v>
      </c>
      <c r="D166" s="179"/>
      <c r="E166" s="183" t="s">
        <v>603</v>
      </c>
      <c r="F166" s="184" t="s">
        <v>167</v>
      </c>
      <c r="G166" s="176"/>
      <c r="H166" s="13">
        <v>0.3</v>
      </c>
      <c r="I166" s="13">
        <v>0.3</v>
      </c>
      <c r="J166" s="165">
        <v>10742</v>
      </c>
      <c r="K166" s="166">
        <v>3222.6</v>
      </c>
      <c r="L166" s="180">
        <f t="shared" si="4"/>
        <v>10742</v>
      </c>
      <c r="M166" s="177"/>
      <c r="N166" s="177"/>
      <c r="O166" s="168">
        <f t="shared" si="5"/>
        <v>3222.6</v>
      </c>
      <c r="P166" s="178"/>
      <c r="Q166" s="178"/>
    </row>
    <row r="167" spans="2:17" s="175" customFormat="1" x14ac:dyDescent="0.35">
      <c r="B167" s="187"/>
      <c r="C167" s="184" t="s">
        <v>605</v>
      </c>
      <c r="D167" s="179"/>
      <c r="E167" s="183" t="s">
        <v>603</v>
      </c>
      <c r="F167" s="184" t="s">
        <v>167</v>
      </c>
      <c r="G167" s="176"/>
      <c r="H167" s="13">
        <v>0.3</v>
      </c>
      <c r="I167" s="13">
        <v>0.3</v>
      </c>
      <c r="J167" s="165">
        <v>49000</v>
      </c>
      <c r="K167" s="166">
        <v>14700</v>
      </c>
      <c r="L167" s="180">
        <f t="shared" si="4"/>
        <v>49000</v>
      </c>
      <c r="M167" s="177"/>
      <c r="N167" s="177"/>
      <c r="O167" s="168">
        <f t="shared" si="5"/>
        <v>14700</v>
      </c>
      <c r="P167" s="178"/>
      <c r="Q167" s="178"/>
    </row>
    <row r="168" spans="2:17" s="175" customFormat="1" x14ac:dyDescent="0.35">
      <c r="B168" s="187"/>
      <c r="C168" s="184" t="s">
        <v>605</v>
      </c>
      <c r="D168" s="179"/>
      <c r="E168" s="183" t="s">
        <v>606</v>
      </c>
      <c r="F168" s="184" t="s">
        <v>167</v>
      </c>
      <c r="G168" s="176"/>
      <c r="H168" s="13">
        <v>0.3</v>
      </c>
      <c r="I168" s="13">
        <v>0.3</v>
      </c>
      <c r="J168" s="165">
        <v>17000</v>
      </c>
      <c r="K168" s="166">
        <v>5100</v>
      </c>
      <c r="L168" s="180">
        <f t="shared" si="4"/>
        <v>17000</v>
      </c>
      <c r="M168" s="177"/>
      <c r="N168" s="177"/>
      <c r="O168" s="168">
        <f t="shared" si="5"/>
        <v>5100</v>
      </c>
      <c r="P168" s="178"/>
      <c r="Q168" s="178"/>
    </row>
    <row r="169" spans="2:17" s="175" customFormat="1" x14ac:dyDescent="0.35">
      <c r="B169" s="187"/>
      <c r="C169" s="184">
        <v>8387</v>
      </c>
      <c r="D169" s="179">
        <v>5152</v>
      </c>
      <c r="E169" s="183" t="s">
        <v>607</v>
      </c>
      <c r="F169" s="184" t="s">
        <v>74</v>
      </c>
      <c r="G169" s="176"/>
      <c r="H169" s="13">
        <v>0</v>
      </c>
      <c r="I169" s="13">
        <v>0</v>
      </c>
      <c r="J169" s="165">
        <v>4748.5379999999996</v>
      </c>
      <c r="K169" s="166">
        <v>0</v>
      </c>
      <c r="L169" s="180">
        <f t="shared" si="4"/>
        <v>4748.5379999999996</v>
      </c>
      <c r="M169" s="177"/>
      <c r="N169" s="177"/>
      <c r="O169" s="168">
        <f t="shared" si="5"/>
        <v>0</v>
      </c>
      <c r="P169" s="178"/>
      <c r="Q169" s="178"/>
    </row>
    <row r="170" spans="2:17" s="175" customFormat="1" x14ac:dyDescent="0.35">
      <c r="B170" s="187"/>
      <c r="C170" s="184" t="s">
        <v>302</v>
      </c>
      <c r="D170" s="179">
        <v>191</v>
      </c>
      <c r="E170" s="183" t="s">
        <v>608</v>
      </c>
      <c r="F170" s="184" t="s">
        <v>144</v>
      </c>
      <c r="G170" s="176"/>
      <c r="H170" s="13">
        <v>0.35</v>
      </c>
      <c r="I170" s="13">
        <v>0.35</v>
      </c>
      <c r="J170" s="165">
        <v>2097200</v>
      </c>
      <c r="K170" s="166">
        <v>734020</v>
      </c>
      <c r="L170" s="180">
        <f t="shared" si="4"/>
        <v>2097200</v>
      </c>
      <c r="M170" s="177"/>
      <c r="N170" s="177"/>
      <c r="O170" s="168">
        <f t="shared" si="5"/>
        <v>734020</v>
      </c>
      <c r="P170" s="178"/>
      <c r="Q170" s="178"/>
    </row>
    <row r="171" spans="2:17" s="175" customFormat="1" x14ac:dyDescent="0.35">
      <c r="B171" s="187"/>
      <c r="C171" s="184">
        <v>8387</v>
      </c>
      <c r="D171" s="179">
        <v>5162</v>
      </c>
      <c r="E171" s="183" t="s">
        <v>388</v>
      </c>
      <c r="F171" s="184" t="s">
        <v>243</v>
      </c>
      <c r="G171" s="176"/>
      <c r="H171" s="13">
        <v>0.15</v>
      </c>
      <c r="I171" s="13">
        <v>0.15</v>
      </c>
      <c r="J171" s="165">
        <v>155500</v>
      </c>
      <c r="K171" s="166">
        <v>23325</v>
      </c>
      <c r="L171" s="180">
        <f t="shared" si="4"/>
        <v>155500</v>
      </c>
      <c r="M171" s="177"/>
      <c r="N171" s="177"/>
      <c r="O171" s="168">
        <f t="shared" si="5"/>
        <v>23325</v>
      </c>
      <c r="P171" s="178"/>
      <c r="Q171" s="178"/>
    </row>
    <row r="172" spans="2:17" s="175" customFormat="1" x14ac:dyDescent="0.35">
      <c r="B172" s="187"/>
      <c r="C172" s="184">
        <v>8390</v>
      </c>
      <c r="D172" s="179">
        <v>5164</v>
      </c>
      <c r="E172" s="183" t="s">
        <v>388</v>
      </c>
      <c r="F172" s="184" t="s">
        <v>243</v>
      </c>
      <c r="G172" s="176"/>
      <c r="H172" s="13">
        <v>0.15</v>
      </c>
      <c r="I172" s="13">
        <v>0.15</v>
      </c>
      <c r="J172" s="165">
        <v>155500</v>
      </c>
      <c r="K172" s="166">
        <v>23325</v>
      </c>
      <c r="L172" s="180">
        <f t="shared" si="4"/>
        <v>155500</v>
      </c>
      <c r="M172" s="177"/>
      <c r="N172" s="177"/>
      <c r="O172" s="168">
        <f t="shared" si="5"/>
        <v>23325</v>
      </c>
      <c r="P172" s="178"/>
      <c r="Q172" s="178"/>
    </row>
    <row r="173" spans="2:17" s="175" customFormat="1" x14ac:dyDescent="0.35">
      <c r="B173" s="187"/>
      <c r="C173" s="184" t="s">
        <v>609</v>
      </c>
      <c r="D173" s="179">
        <v>8634</v>
      </c>
      <c r="E173" s="183" t="s">
        <v>610</v>
      </c>
      <c r="F173" s="184" t="s">
        <v>74</v>
      </c>
      <c r="G173" s="176"/>
      <c r="H173" s="13">
        <v>0</v>
      </c>
      <c r="I173" s="13">
        <v>0</v>
      </c>
      <c r="J173" s="165">
        <v>193929.99999999997</v>
      </c>
      <c r="K173" s="166">
        <v>0</v>
      </c>
      <c r="L173" s="180">
        <f t="shared" si="4"/>
        <v>193929.99999999997</v>
      </c>
      <c r="M173" s="177"/>
      <c r="N173" s="177"/>
      <c r="O173" s="168">
        <f t="shared" si="5"/>
        <v>0</v>
      </c>
      <c r="P173" s="178"/>
      <c r="Q173" s="178"/>
    </row>
    <row r="174" spans="2:17" s="175" customFormat="1" x14ac:dyDescent="0.35">
      <c r="B174" s="187"/>
      <c r="C174" s="184" t="s">
        <v>300</v>
      </c>
      <c r="D174" s="179">
        <v>5116</v>
      </c>
      <c r="E174" s="183" t="s">
        <v>310</v>
      </c>
      <c r="F174" s="184" t="s">
        <v>156</v>
      </c>
      <c r="G174" s="176"/>
      <c r="H174" s="13">
        <v>0.05</v>
      </c>
      <c r="I174" s="13">
        <v>0.05</v>
      </c>
      <c r="J174" s="165">
        <v>119000</v>
      </c>
      <c r="K174" s="166">
        <v>5950</v>
      </c>
      <c r="L174" s="180">
        <f t="shared" si="4"/>
        <v>119000</v>
      </c>
      <c r="M174" s="177"/>
      <c r="N174" s="177"/>
      <c r="O174" s="168">
        <f t="shared" si="5"/>
        <v>5950</v>
      </c>
      <c r="P174" s="178"/>
      <c r="Q174" s="178"/>
    </row>
    <row r="175" spans="2:17" s="175" customFormat="1" x14ac:dyDescent="0.35">
      <c r="B175" s="187"/>
      <c r="C175" s="184" t="s">
        <v>300</v>
      </c>
      <c r="D175" s="179">
        <v>5117</v>
      </c>
      <c r="E175" s="183" t="s">
        <v>611</v>
      </c>
      <c r="F175" s="184" t="s">
        <v>144</v>
      </c>
      <c r="G175" s="176"/>
      <c r="H175" s="13">
        <v>0.35</v>
      </c>
      <c r="I175" s="13">
        <v>0.35</v>
      </c>
      <c r="J175" s="165">
        <v>237726.4</v>
      </c>
      <c r="K175" s="166">
        <v>83204.239999999991</v>
      </c>
      <c r="L175" s="180">
        <f t="shared" si="4"/>
        <v>237726.4</v>
      </c>
      <c r="M175" s="177"/>
      <c r="N175" s="177"/>
      <c r="O175" s="168">
        <f t="shared" si="5"/>
        <v>83204.239999999991</v>
      </c>
      <c r="P175" s="178"/>
      <c r="Q175" s="178"/>
    </row>
    <row r="176" spans="2:17" s="175" customFormat="1" x14ac:dyDescent="0.35">
      <c r="B176" s="187"/>
      <c r="C176" s="184" t="s">
        <v>300</v>
      </c>
      <c r="D176" s="179">
        <v>5144</v>
      </c>
      <c r="E176" s="183" t="s">
        <v>612</v>
      </c>
      <c r="F176" s="184" t="s">
        <v>152</v>
      </c>
      <c r="G176" s="176"/>
      <c r="H176" s="13">
        <v>0.2</v>
      </c>
      <c r="I176" s="13">
        <v>0.2</v>
      </c>
      <c r="J176" s="165">
        <v>18000</v>
      </c>
      <c r="K176" s="166">
        <v>3600</v>
      </c>
      <c r="L176" s="180">
        <f t="shared" si="4"/>
        <v>18000</v>
      </c>
      <c r="M176" s="177"/>
      <c r="N176" s="177"/>
      <c r="O176" s="168">
        <f t="shared" si="5"/>
        <v>3600</v>
      </c>
      <c r="P176" s="178"/>
      <c r="Q176" s="178"/>
    </row>
    <row r="177" spans="1:17" s="175" customFormat="1" x14ac:dyDescent="0.35">
      <c r="A177" s="186"/>
      <c r="B177" s="181"/>
      <c r="C177" s="184" t="s">
        <v>300</v>
      </c>
      <c r="D177" s="179">
        <v>5133</v>
      </c>
      <c r="E177" s="169" t="s">
        <v>613</v>
      </c>
      <c r="F177" s="141" t="s">
        <v>230</v>
      </c>
      <c r="G177" s="176"/>
      <c r="H177" s="13">
        <v>0.45</v>
      </c>
      <c r="I177" s="13">
        <v>0.45</v>
      </c>
      <c r="J177" s="165">
        <v>717600</v>
      </c>
      <c r="K177" s="166">
        <v>322920</v>
      </c>
      <c r="L177" s="180">
        <f t="shared" si="4"/>
        <v>717600</v>
      </c>
      <c r="M177" s="177"/>
      <c r="N177" s="177"/>
      <c r="O177" s="168">
        <f t="shared" si="5"/>
        <v>322920</v>
      </c>
      <c r="P177" s="178"/>
      <c r="Q177" s="178"/>
    </row>
    <row r="178" spans="1:17" s="175" customFormat="1" x14ac:dyDescent="0.35">
      <c r="B178" s="181"/>
      <c r="C178" s="184" t="s">
        <v>301</v>
      </c>
      <c r="D178" s="179" t="s">
        <v>614</v>
      </c>
      <c r="E178" s="169" t="s">
        <v>615</v>
      </c>
      <c r="F178" s="141" t="s">
        <v>241</v>
      </c>
      <c r="G178" s="176"/>
      <c r="H178" s="13">
        <v>0.5</v>
      </c>
      <c r="I178" s="13">
        <v>0.5</v>
      </c>
      <c r="J178" s="165">
        <v>147179.56</v>
      </c>
      <c r="K178" s="166">
        <v>73589.78</v>
      </c>
      <c r="L178" s="180">
        <f t="shared" si="4"/>
        <v>147179.56</v>
      </c>
      <c r="M178" s="177"/>
      <c r="N178" s="177"/>
      <c r="O178" s="168">
        <f t="shared" si="5"/>
        <v>73589.78</v>
      </c>
      <c r="P178" s="178"/>
      <c r="Q178" s="178"/>
    </row>
    <row r="179" spans="1:17" s="175" customFormat="1" x14ac:dyDescent="0.35">
      <c r="B179" s="181"/>
      <c r="C179" s="184">
        <v>8388</v>
      </c>
      <c r="D179" s="179">
        <v>5110</v>
      </c>
      <c r="E179" s="169" t="s">
        <v>346</v>
      </c>
      <c r="F179" s="141" t="s">
        <v>186</v>
      </c>
      <c r="G179" s="176"/>
      <c r="H179" s="13">
        <v>0.4</v>
      </c>
      <c r="I179" s="13">
        <v>0.4</v>
      </c>
      <c r="J179" s="165">
        <v>39354.980000000003</v>
      </c>
      <c r="K179" s="166">
        <v>15741.992000000002</v>
      </c>
      <c r="L179" s="180">
        <f t="shared" si="4"/>
        <v>39354.980000000003</v>
      </c>
      <c r="M179" s="177"/>
      <c r="N179" s="177"/>
      <c r="O179" s="168">
        <f t="shared" si="5"/>
        <v>15741.992000000002</v>
      </c>
      <c r="P179" s="178"/>
      <c r="Q179" s="178"/>
    </row>
    <row r="180" spans="1:17" s="175" customFormat="1" x14ac:dyDescent="0.35">
      <c r="B180" s="181"/>
      <c r="C180" s="184">
        <v>8389</v>
      </c>
      <c r="D180" s="179">
        <v>5111</v>
      </c>
      <c r="E180" s="169" t="s">
        <v>346</v>
      </c>
      <c r="F180" s="141" t="s">
        <v>186</v>
      </c>
      <c r="G180" s="176"/>
      <c r="H180" s="13">
        <v>0.4</v>
      </c>
      <c r="I180" s="13">
        <v>0.4</v>
      </c>
      <c r="J180" s="165">
        <v>43831.21</v>
      </c>
      <c r="K180" s="166">
        <v>17532.484</v>
      </c>
      <c r="L180" s="180">
        <f t="shared" si="4"/>
        <v>43831.21</v>
      </c>
      <c r="M180" s="177"/>
      <c r="N180" s="177"/>
      <c r="O180" s="168">
        <f t="shared" si="5"/>
        <v>17532.484</v>
      </c>
      <c r="P180" s="178"/>
      <c r="Q180" s="178"/>
    </row>
    <row r="181" spans="1:17" s="175" customFormat="1" x14ac:dyDescent="0.35">
      <c r="B181" s="181"/>
      <c r="C181" s="184">
        <v>8390</v>
      </c>
      <c r="D181" s="179">
        <v>5112</v>
      </c>
      <c r="E181" s="169" t="s">
        <v>346</v>
      </c>
      <c r="F181" s="141" t="s">
        <v>186</v>
      </c>
      <c r="G181" s="176"/>
      <c r="H181" s="13">
        <v>0.4</v>
      </c>
      <c r="I181" s="13">
        <v>0.4</v>
      </c>
      <c r="J181" s="165">
        <v>40445.67</v>
      </c>
      <c r="K181" s="166">
        <v>16178.268</v>
      </c>
      <c r="L181" s="180">
        <f t="shared" si="4"/>
        <v>40445.67</v>
      </c>
      <c r="M181" s="177"/>
      <c r="N181" s="177"/>
      <c r="O181" s="168">
        <f t="shared" si="5"/>
        <v>16178.268</v>
      </c>
      <c r="P181" s="178"/>
      <c r="Q181" s="178"/>
    </row>
    <row r="182" spans="1:17" s="175" customFormat="1" x14ac:dyDescent="0.35">
      <c r="B182" s="181"/>
      <c r="C182" s="184">
        <v>8387</v>
      </c>
      <c r="D182" s="179">
        <v>5169</v>
      </c>
      <c r="E182" s="169" t="s">
        <v>616</v>
      </c>
      <c r="F182" s="141" t="s">
        <v>156</v>
      </c>
      <c r="G182" s="176"/>
      <c r="H182" s="13">
        <v>0.05</v>
      </c>
      <c r="I182" s="13">
        <v>0.05</v>
      </c>
      <c r="J182" s="165">
        <v>81960</v>
      </c>
      <c r="K182" s="166">
        <v>4098</v>
      </c>
      <c r="L182" s="180">
        <f t="shared" si="4"/>
        <v>81960</v>
      </c>
      <c r="M182" s="177"/>
      <c r="N182" s="177"/>
      <c r="O182" s="168">
        <f t="shared" si="5"/>
        <v>4098</v>
      </c>
      <c r="P182" s="178"/>
      <c r="Q182" s="178"/>
    </row>
    <row r="183" spans="1:17" s="175" customFormat="1" x14ac:dyDescent="0.35">
      <c r="B183" s="181"/>
      <c r="C183" s="184">
        <v>8387</v>
      </c>
      <c r="D183" s="179">
        <v>5167</v>
      </c>
      <c r="E183" s="169" t="s">
        <v>617</v>
      </c>
      <c r="F183" s="142" t="s">
        <v>167</v>
      </c>
      <c r="G183" s="176"/>
      <c r="H183" s="13">
        <v>0.3</v>
      </c>
      <c r="I183" s="13">
        <v>0.3</v>
      </c>
      <c r="J183" s="165">
        <v>30000</v>
      </c>
      <c r="K183" s="166">
        <v>9000</v>
      </c>
      <c r="L183" s="180">
        <f t="shared" si="4"/>
        <v>30000</v>
      </c>
      <c r="M183" s="177"/>
      <c r="N183" s="177"/>
      <c r="O183" s="168">
        <f t="shared" si="5"/>
        <v>9000</v>
      </c>
      <c r="P183" s="178"/>
      <c r="Q183" s="178"/>
    </row>
    <row r="184" spans="1:17" s="175" customFormat="1" x14ac:dyDescent="0.35">
      <c r="B184" s="181"/>
      <c r="C184" s="184">
        <v>8388</v>
      </c>
      <c r="D184" s="179">
        <v>5172</v>
      </c>
      <c r="E184" s="169" t="s">
        <v>617</v>
      </c>
      <c r="F184" s="142" t="s">
        <v>167</v>
      </c>
      <c r="G184" s="176"/>
      <c r="H184" s="13">
        <v>0.3</v>
      </c>
      <c r="I184" s="13">
        <v>0.3</v>
      </c>
      <c r="J184" s="165">
        <v>30000</v>
      </c>
      <c r="K184" s="166">
        <v>9000</v>
      </c>
      <c r="L184" s="180">
        <f t="shared" si="4"/>
        <v>30000</v>
      </c>
      <c r="M184" s="177"/>
      <c r="N184" s="177"/>
      <c r="O184" s="168">
        <f t="shared" si="5"/>
        <v>9000</v>
      </c>
      <c r="P184" s="178"/>
      <c r="Q184" s="178"/>
    </row>
    <row r="185" spans="1:17" s="175" customFormat="1" x14ac:dyDescent="0.35">
      <c r="B185" s="181"/>
      <c r="C185" s="184">
        <v>8389</v>
      </c>
      <c r="D185" s="179">
        <v>5173</v>
      </c>
      <c r="E185" s="169" t="s">
        <v>617</v>
      </c>
      <c r="F185" s="142" t="s">
        <v>167</v>
      </c>
      <c r="G185" s="176"/>
      <c r="H185" s="13">
        <v>0.3</v>
      </c>
      <c r="I185" s="13">
        <v>0.3</v>
      </c>
      <c r="J185" s="165">
        <v>30000</v>
      </c>
      <c r="K185" s="166">
        <v>9000</v>
      </c>
      <c r="L185" s="180">
        <f t="shared" si="4"/>
        <v>30000</v>
      </c>
      <c r="M185" s="177"/>
      <c r="N185" s="177"/>
      <c r="O185" s="168">
        <f t="shared" si="5"/>
        <v>9000</v>
      </c>
      <c r="P185" s="178"/>
      <c r="Q185" s="178"/>
    </row>
    <row r="186" spans="1:17" s="175" customFormat="1" x14ac:dyDescent="0.35">
      <c r="B186" s="181"/>
      <c r="C186" s="184">
        <v>8390</v>
      </c>
      <c r="D186" s="179">
        <v>5174</v>
      </c>
      <c r="E186" s="169" t="s">
        <v>617</v>
      </c>
      <c r="F186" s="142" t="s">
        <v>167</v>
      </c>
      <c r="G186" s="176"/>
      <c r="H186" s="13">
        <v>0.3</v>
      </c>
      <c r="I186" s="13">
        <v>0.3</v>
      </c>
      <c r="J186" s="165">
        <v>30000</v>
      </c>
      <c r="K186" s="166">
        <v>9000</v>
      </c>
      <c r="L186" s="180">
        <f t="shared" si="4"/>
        <v>30000</v>
      </c>
      <c r="M186" s="177"/>
      <c r="N186" s="177"/>
      <c r="O186" s="168">
        <f t="shared" si="5"/>
        <v>9000</v>
      </c>
      <c r="P186" s="178"/>
      <c r="Q186" s="178"/>
    </row>
    <row r="187" spans="1:17" s="175" customFormat="1" x14ac:dyDescent="0.35">
      <c r="B187" s="181"/>
      <c r="C187" s="184">
        <v>8387</v>
      </c>
      <c r="D187" s="179">
        <v>5213</v>
      </c>
      <c r="E187" s="169" t="s">
        <v>618</v>
      </c>
      <c r="F187" s="142" t="s">
        <v>144</v>
      </c>
      <c r="G187" s="176"/>
      <c r="H187" s="13">
        <v>0.35</v>
      </c>
      <c r="I187" s="13">
        <v>0.35</v>
      </c>
      <c r="J187" s="165">
        <v>200000</v>
      </c>
      <c r="K187" s="166">
        <v>70000</v>
      </c>
      <c r="L187" s="180">
        <f t="shared" si="4"/>
        <v>200000</v>
      </c>
      <c r="M187" s="177"/>
      <c r="N187" s="177"/>
      <c r="O187" s="168">
        <f t="shared" si="5"/>
        <v>70000</v>
      </c>
      <c r="P187" s="178"/>
      <c r="Q187" s="178"/>
    </row>
    <row r="188" spans="1:17" s="175" customFormat="1" x14ac:dyDescent="0.35">
      <c r="B188" s="181"/>
      <c r="C188" s="184">
        <v>8388</v>
      </c>
      <c r="D188" s="179">
        <v>5214</v>
      </c>
      <c r="E188" s="169" t="s">
        <v>618</v>
      </c>
      <c r="F188" s="141" t="s">
        <v>144</v>
      </c>
      <c r="G188" s="176"/>
      <c r="H188" s="13">
        <v>0.35</v>
      </c>
      <c r="I188" s="13">
        <v>0.35</v>
      </c>
      <c r="J188" s="165">
        <v>200000</v>
      </c>
      <c r="K188" s="166">
        <v>70000</v>
      </c>
      <c r="L188" s="180">
        <f t="shared" si="4"/>
        <v>200000</v>
      </c>
      <c r="M188" s="177"/>
      <c r="N188" s="177"/>
      <c r="O188" s="168">
        <f t="shared" si="5"/>
        <v>70000</v>
      </c>
      <c r="P188" s="178"/>
      <c r="Q188" s="178"/>
    </row>
    <row r="189" spans="1:17" s="175" customFormat="1" x14ac:dyDescent="0.35">
      <c r="B189" s="181"/>
      <c r="C189" s="184">
        <v>8389</v>
      </c>
      <c r="D189" s="179">
        <v>5215</v>
      </c>
      <c r="E189" s="169" t="s">
        <v>618</v>
      </c>
      <c r="F189" s="117" t="s">
        <v>144</v>
      </c>
      <c r="G189" s="176"/>
      <c r="H189" s="13">
        <v>0.35</v>
      </c>
      <c r="I189" s="13">
        <v>0.35</v>
      </c>
      <c r="J189" s="165">
        <v>200000</v>
      </c>
      <c r="K189" s="166">
        <v>70000</v>
      </c>
      <c r="L189" s="180">
        <f t="shared" si="4"/>
        <v>200000</v>
      </c>
      <c r="M189" s="177"/>
      <c r="N189" s="177"/>
      <c r="O189" s="168">
        <f t="shared" si="5"/>
        <v>70000</v>
      </c>
      <c r="P189" s="178"/>
      <c r="Q189" s="178"/>
    </row>
    <row r="190" spans="1:17" s="175" customFormat="1" x14ac:dyDescent="0.35">
      <c r="B190" s="181"/>
      <c r="C190" s="184">
        <v>8390</v>
      </c>
      <c r="D190" s="179">
        <v>5216</v>
      </c>
      <c r="E190" s="169" t="s">
        <v>618</v>
      </c>
      <c r="F190" s="142" t="s">
        <v>144</v>
      </c>
      <c r="G190" s="176"/>
      <c r="H190" s="13">
        <v>0.35</v>
      </c>
      <c r="I190" s="13">
        <v>0.35</v>
      </c>
      <c r="J190" s="165">
        <v>200000</v>
      </c>
      <c r="K190" s="166">
        <v>70000</v>
      </c>
      <c r="L190" s="180">
        <f t="shared" si="4"/>
        <v>200000</v>
      </c>
      <c r="M190" s="177"/>
      <c r="N190" s="177"/>
      <c r="O190" s="168">
        <f t="shared" si="5"/>
        <v>70000</v>
      </c>
      <c r="P190" s="178"/>
      <c r="Q190" s="178"/>
    </row>
    <row r="191" spans="1:17" s="175" customFormat="1" x14ac:dyDescent="0.35">
      <c r="B191" s="181"/>
      <c r="C191" s="184">
        <v>8389</v>
      </c>
      <c r="D191" s="179">
        <v>5148</v>
      </c>
      <c r="E191" s="169" t="s">
        <v>619</v>
      </c>
      <c r="F191" s="117" t="s">
        <v>230</v>
      </c>
      <c r="G191" s="176"/>
      <c r="H191" s="13">
        <v>0.45</v>
      </c>
      <c r="I191" s="13">
        <v>0.45</v>
      </c>
      <c r="J191" s="165">
        <v>324428</v>
      </c>
      <c r="K191" s="166">
        <v>145992.6</v>
      </c>
      <c r="L191" s="180">
        <f t="shared" si="4"/>
        <v>324428</v>
      </c>
      <c r="M191" s="177"/>
      <c r="N191" s="177"/>
      <c r="O191" s="168">
        <f t="shared" si="5"/>
        <v>145992.6</v>
      </c>
      <c r="P191" s="178"/>
      <c r="Q191" s="178"/>
    </row>
    <row r="192" spans="1:17" s="175" customFormat="1" x14ac:dyDescent="0.35">
      <c r="B192" s="181"/>
      <c r="C192" s="184">
        <v>8390</v>
      </c>
      <c r="D192" s="179">
        <v>5150</v>
      </c>
      <c r="E192" s="169" t="s">
        <v>619</v>
      </c>
      <c r="F192" s="117" t="s">
        <v>230</v>
      </c>
      <c r="G192" s="176"/>
      <c r="H192" s="13">
        <v>0.45</v>
      </c>
      <c r="I192" s="13">
        <v>0.45</v>
      </c>
      <c r="J192" s="165">
        <v>344032</v>
      </c>
      <c r="K192" s="166">
        <v>154814.39999999999</v>
      </c>
      <c r="L192" s="180">
        <f t="shared" si="4"/>
        <v>344032</v>
      </c>
      <c r="M192" s="177"/>
      <c r="N192" s="177"/>
      <c r="O192" s="168">
        <f t="shared" si="5"/>
        <v>154814.39999999999</v>
      </c>
      <c r="P192" s="178"/>
      <c r="Q192" s="178"/>
    </row>
    <row r="193" spans="1:17" s="175" customFormat="1" x14ac:dyDescent="0.35">
      <c r="B193" s="181"/>
      <c r="C193" s="184" t="s">
        <v>300</v>
      </c>
      <c r="D193" s="179">
        <v>5202</v>
      </c>
      <c r="E193" s="169" t="s">
        <v>620</v>
      </c>
      <c r="F193" s="142" t="s">
        <v>156</v>
      </c>
      <c r="G193" s="176"/>
      <c r="H193" s="13">
        <v>0.05</v>
      </c>
      <c r="I193" s="13">
        <v>0.05</v>
      </c>
      <c r="J193" s="165">
        <v>97025.7</v>
      </c>
      <c r="K193" s="166">
        <v>4851.2849999999999</v>
      </c>
      <c r="L193" s="180">
        <f t="shared" si="4"/>
        <v>97025.7</v>
      </c>
      <c r="M193" s="177"/>
      <c r="N193" s="177"/>
      <c r="O193" s="168">
        <f t="shared" si="5"/>
        <v>4851.2849999999999</v>
      </c>
      <c r="P193" s="178"/>
      <c r="Q193" s="178"/>
    </row>
    <row r="194" spans="1:17" s="175" customFormat="1" x14ac:dyDescent="0.35">
      <c r="B194" s="181"/>
      <c r="C194" s="184">
        <v>8387</v>
      </c>
      <c r="D194" s="179">
        <v>5249</v>
      </c>
      <c r="E194" s="169" t="s">
        <v>621</v>
      </c>
      <c r="F194" s="142" t="s">
        <v>167</v>
      </c>
      <c r="G194" s="176"/>
      <c r="H194" s="13">
        <v>0.3</v>
      </c>
      <c r="I194" s="13">
        <v>0.3</v>
      </c>
      <c r="J194" s="165">
        <v>30000</v>
      </c>
      <c r="K194" s="166">
        <v>9000</v>
      </c>
      <c r="L194" s="180">
        <f t="shared" si="4"/>
        <v>30000</v>
      </c>
      <c r="M194" s="177"/>
      <c r="N194" s="177"/>
      <c r="O194" s="168">
        <f t="shared" si="5"/>
        <v>9000</v>
      </c>
      <c r="P194" s="178"/>
      <c r="Q194" s="178"/>
    </row>
    <row r="195" spans="1:17" s="175" customFormat="1" x14ac:dyDescent="0.35">
      <c r="B195" s="181"/>
      <c r="C195" s="184">
        <v>8388</v>
      </c>
      <c r="D195" s="179">
        <v>5250</v>
      </c>
      <c r="E195" s="169" t="s">
        <v>621</v>
      </c>
      <c r="F195" s="142" t="s">
        <v>167</v>
      </c>
      <c r="G195" s="176"/>
      <c r="H195" s="13">
        <v>0.3</v>
      </c>
      <c r="I195" s="13">
        <v>0.3</v>
      </c>
      <c r="J195" s="165">
        <v>30000</v>
      </c>
      <c r="K195" s="166">
        <v>9000</v>
      </c>
      <c r="L195" s="180">
        <f t="shared" si="4"/>
        <v>30000</v>
      </c>
      <c r="M195" s="177"/>
      <c r="N195" s="177"/>
      <c r="O195" s="168">
        <f t="shared" si="5"/>
        <v>9000</v>
      </c>
      <c r="P195" s="178"/>
      <c r="Q195" s="178"/>
    </row>
    <row r="196" spans="1:17" s="175" customFormat="1" x14ac:dyDescent="0.35">
      <c r="B196" s="181"/>
      <c r="C196" s="184">
        <v>8389</v>
      </c>
      <c r="D196" s="179">
        <v>5251</v>
      </c>
      <c r="E196" s="169" t="s">
        <v>621</v>
      </c>
      <c r="F196" s="142" t="s">
        <v>167</v>
      </c>
      <c r="G196" s="176"/>
      <c r="H196" s="13">
        <v>0.3</v>
      </c>
      <c r="I196" s="13">
        <v>0.3</v>
      </c>
      <c r="J196" s="165">
        <v>30000</v>
      </c>
      <c r="K196" s="166">
        <v>9000</v>
      </c>
      <c r="L196" s="180">
        <f t="shared" si="4"/>
        <v>30000</v>
      </c>
      <c r="M196" s="177"/>
      <c r="N196" s="177"/>
      <c r="O196" s="168">
        <f t="shared" si="5"/>
        <v>9000</v>
      </c>
      <c r="P196" s="178"/>
      <c r="Q196" s="178"/>
    </row>
    <row r="197" spans="1:17" s="175" customFormat="1" x14ac:dyDescent="0.35">
      <c r="B197" s="181"/>
      <c r="C197" s="184">
        <v>8390</v>
      </c>
      <c r="D197" s="179">
        <v>5252</v>
      </c>
      <c r="E197" s="169" t="s">
        <v>621</v>
      </c>
      <c r="F197" s="142" t="s">
        <v>167</v>
      </c>
      <c r="G197" s="176"/>
      <c r="H197" s="13">
        <v>0.3</v>
      </c>
      <c r="I197" s="13">
        <v>0.3</v>
      </c>
      <c r="J197" s="165">
        <v>30000</v>
      </c>
      <c r="K197" s="166">
        <v>9000</v>
      </c>
      <c r="L197" s="180">
        <f t="shared" si="4"/>
        <v>30000</v>
      </c>
      <c r="M197" s="177"/>
      <c r="N197" s="177"/>
      <c r="O197" s="168">
        <f t="shared" si="5"/>
        <v>9000</v>
      </c>
      <c r="P197" s="178"/>
      <c r="Q197" s="178"/>
    </row>
    <row r="198" spans="1:17" s="175" customFormat="1" x14ac:dyDescent="0.35">
      <c r="B198" s="181"/>
      <c r="C198" s="184">
        <v>8387</v>
      </c>
      <c r="D198" s="179">
        <v>5188</v>
      </c>
      <c r="E198" s="169" t="s">
        <v>321</v>
      </c>
      <c r="F198" s="117" t="s">
        <v>186</v>
      </c>
      <c r="G198" s="176"/>
      <c r="H198" s="13">
        <v>0.4</v>
      </c>
      <c r="I198" s="13">
        <v>0.4</v>
      </c>
      <c r="J198" s="165">
        <v>3667.2</v>
      </c>
      <c r="K198" s="166">
        <v>1466.88</v>
      </c>
      <c r="L198" s="180">
        <f t="shared" si="4"/>
        <v>3667.2</v>
      </c>
      <c r="M198" s="177"/>
      <c r="N198" s="177"/>
      <c r="O198" s="168">
        <f t="shared" si="5"/>
        <v>1466.88</v>
      </c>
      <c r="P198" s="178"/>
      <c r="Q198" s="178"/>
    </row>
    <row r="199" spans="1:17" s="175" customFormat="1" x14ac:dyDescent="0.35">
      <c r="B199" s="181"/>
      <c r="C199" s="184">
        <v>8388</v>
      </c>
      <c r="D199" s="179">
        <v>5185</v>
      </c>
      <c r="E199" s="169" t="s">
        <v>622</v>
      </c>
      <c r="F199" s="117" t="s">
        <v>180</v>
      </c>
      <c r="G199" s="176"/>
      <c r="H199" s="13">
        <v>0.25</v>
      </c>
      <c r="I199" s="13">
        <v>0.25</v>
      </c>
      <c r="J199" s="165">
        <v>57000</v>
      </c>
      <c r="K199" s="166">
        <v>14250</v>
      </c>
      <c r="L199" s="180">
        <f t="shared" si="4"/>
        <v>57000</v>
      </c>
      <c r="M199" s="177"/>
      <c r="N199" s="177"/>
      <c r="O199" s="168">
        <f t="shared" si="5"/>
        <v>14250</v>
      </c>
      <c r="P199" s="178"/>
      <c r="Q199" s="178"/>
    </row>
    <row r="200" spans="1:17" s="175" customFormat="1" x14ac:dyDescent="0.35">
      <c r="B200" s="181"/>
      <c r="C200" s="184" t="s">
        <v>300</v>
      </c>
      <c r="D200" s="179">
        <v>5230</v>
      </c>
      <c r="E200" s="169" t="s">
        <v>623</v>
      </c>
      <c r="F200" s="142" t="s">
        <v>156</v>
      </c>
      <c r="G200" s="176"/>
      <c r="H200" s="13">
        <v>0.05</v>
      </c>
      <c r="I200" s="13">
        <v>0.05</v>
      </c>
      <c r="J200" s="165">
        <v>126500</v>
      </c>
      <c r="K200" s="166">
        <v>6325</v>
      </c>
      <c r="L200" s="180">
        <f t="shared" si="4"/>
        <v>126500</v>
      </c>
      <c r="M200" s="177"/>
      <c r="N200" s="177"/>
      <c r="O200" s="168">
        <f t="shared" si="5"/>
        <v>6325</v>
      </c>
      <c r="P200" s="178"/>
      <c r="Q200" s="178"/>
    </row>
    <row r="201" spans="1:17" s="175" customFormat="1" x14ac:dyDescent="0.35">
      <c r="B201" s="181"/>
      <c r="C201" s="184" t="s">
        <v>376</v>
      </c>
      <c r="D201" s="179">
        <v>8633</v>
      </c>
      <c r="E201" s="169" t="s">
        <v>370</v>
      </c>
      <c r="F201" s="142" t="s">
        <v>186</v>
      </c>
      <c r="G201" s="176"/>
      <c r="H201" s="13">
        <v>0.4</v>
      </c>
      <c r="I201" s="13">
        <v>0.4</v>
      </c>
      <c r="J201" s="165">
        <v>2300000</v>
      </c>
      <c r="K201" s="166">
        <v>920000</v>
      </c>
      <c r="L201" s="180">
        <f t="shared" si="4"/>
        <v>2300000</v>
      </c>
      <c r="M201" s="177"/>
      <c r="N201" s="177"/>
      <c r="O201" s="168">
        <f t="shared" si="5"/>
        <v>920000</v>
      </c>
      <c r="P201" s="178"/>
      <c r="Q201" s="178"/>
    </row>
    <row r="202" spans="1:17" s="175" customFormat="1" x14ac:dyDescent="0.35">
      <c r="B202" s="181"/>
      <c r="C202" s="184" t="s">
        <v>302</v>
      </c>
      <c r="D202" s="179">
        <v>247</v>
      </c>
      <c r="E202" s="169" t="s">
        <v>622</v>
      </c>
      <c r="F202" s="141" t="s">
        <v>180</v>
      </c>
      <c r="G202" s="176"/>
      <c r="H202" s="13">
        <v>0.25</v>
      </c>
      <c r="I202" s="13">
        <v>0.25</v>
      </c>
      <c r="J202" s="165">
        <v>6000</v>
      </c>
      <c r="K202" s="166">
        <v>1500</v>
      </c>
      <c r="L202" s="180">
        <f t="shared" si="4"/>
        <v>6000</v>
      </c>
      <c r="M202" s="177"/>
      <c r="N202" s="177"/>
      <c r="O202" s="168">
        <f t="shared" si="5"/>
        <v>1500</v>
      </c>
      <c r="P202" s="178"/>
      <c r="Q202" s="178"/>
    </row>
    <row r="203" spans="1:17" s="175" customFormat="1" x14ac:dyDescent="0.35">
      <c r="B203" s="181"/>
      <c r="C203" s="184" t="s">
        <v>302</v>
      </c>
      <c r="D203" s="179">
        <v>232</v>
      </c>
      <c r="E203" s="169" t="s">
        <v>624</v>
      </c>
      <c r="F203" s="141" t="s">
        <v>167</v>
      </c>
      <c r="G203" s="176"/>
      <c r="H203" s="13">
        <v>0.3</v>
      </c>
      <c r="I203" s="13">
        <v>0.3</v>
      </c>
      <c r="J203" s="165">
        <v>2000</v>
      </c>
      <c r="K203" s="166">
        <v>600</v>
      </c>
      <c r="L203" s="180">
        <f t="shared" ref="L203:L266" si="6">J203</f>
        <v>2000</v>
      </c>
      <c r="M203" s="177"/>
      <c r="N203" s="177"/>
      <c r="O203" s="168">
        <f t="shared" ref="O203:O266" si="7">K203</f>
        <v>600</v>
      </c>
      <c r="P203" s="178"/>
      <c r="Q203" s="178"/>
    </row>
    <row r="204" spans="1:17" s="175" customFormat="1" x14ac:dyDescent="0.35">
      <c r="B204" s="181"/>
      <c r="C204" s="184" t="s">
        <v>300</v>
      </c>
      <c r="D204" s="179">
        <v>5288</v>
      </c>
      <c r="E204" s="169" t="s">
        <v>625</v>
      </c>
      <c r="F204" s="141" t="s">
        <v>156</v>
      </c>
      <c r="G204" s="176"/>
      <c r="H204" s="13">
        <v>0.05</v>
      </c>
      <c r="I204" s="13">
        <v>0.05</v>
      </c>
      <c r="J204" s="165">
        <v>20017</v>
      </c>
      <c r="K204" s="166">
        <v>1000.85</v>
      </c>
      <c r="L204" s="180">
        <f t="shared" si="6"/>
        <v>20017</v>
      </c>
      <c r="M204" s="177"/>
      <c r="N204" s="177"/>
      <c r="O204" s="168">
        <f t="shared" si="7"/>
        <v>1000.85</v>
      </c>
      <c r="P204" s="178"/>
      <c r="Q204" s="178"/>
    </row>
    <row r="205" spans="1:17" x14ac:dyDescent="0.35">
      <c r="A205" s="198"/>
      <c r="B205" s="173"/>
      <c r="C205" s="204" t="s">
        <v>325</v>
      </c>
      <c r="D205" s="163">
        <v>5007</v>
      </c>
      <c r="E205" s="163" t="s">
        <v>626</v>
      </c>
      <c r="F205" s="163" t="s">
        <v>156</v>
      </c>
      <c r="G205" s="164"/>
      <c r="H205" s="13">
        <v>0.05</v>
      </c>
      <c r="I205" s="13">
        <v>0.05</v>
      </c>
      <c r="J205" s="165">
        <v>574709</v>
      </c>
      <c r="K205" s="166">
        <v>28735.45</v>
      </c>
      <c r="L205" s="180">
        <f t="shared" si="6"/>
        <v>574709</v>
      </c>
      <c r="M205" s="167"/>
      <c r="N205" s="167"/>
      <c r="O205" s="168">
        <f t="shared" si="7"/>
        <v>28735.45</v>
      </c>
    </row>
    <row r="206" spans="1:17" x14ac:dyDescent="0.35">
      <c r="B206" s="173"/>
      <c r="C206" s="204" t="s">
        <v>377</v>
      </c>
      <c r="D206" s="163">
        <v>5101</v>
      </c>
      <c r="E206" s="163" t="s">
        <v>544</v>
      </c>
      <c r="F206" s="163" t="s">
        <v>156</v>
      </c>
      <c r="G206" s="164"/>
      <c r="H206" s="13">
        <v>0.05</v>
      </c>
      <c r="I206" s="13">
        <v>0.05</v>
      </c>
      <c r="J206" s="165">
        <v>7125</v>
      </c>
      <c r="K206" s="166">
        <v>356.25</v>
      </c>
      <c r="L206" s="180">
        <f t="shared" si="6"/>
        <v>7125</v>
      </c>
      <c r="M206" s="167"/>
      <c r="N206" s="167"/>
      <c r="O206" s="168">
        <f t="shared" si="7"/>
        <v>356.25</v>
      </c>
    </row>
    <row r="207" spans="1:17" x14ac:dyDescent="0.35">
      <c r="B207" s="173"/>
      <c r="C207" s="204" t="s">
        <v>325</v>
      </c>
      <c r="D207" s="163">
        <v>5122</v>
      </c>
      <c r="E207" s="163" t="s">
        <v>627</v>
      </c>
      <c r="F207" s="163" t="s">
        <v>156</v>
      </c>
      <c r="G207" s="164"/>
      <c r="H207" s="13">
        <v>0.05</v>
      </c>
      <c r="I207" s="13">
        <v>0.05</v>
      </c>
      <c r="J207" s="165">
        <v>1666145</v>
      </c>
      <c r="K207" s="166">
        <v>83307.25</v>
      </c>
      <c r="L207" s="180">
        <f t="shared" si="6"/>
        <v>1666145</v>
      </c>
      <c r="M207" s="167"/>
      <c r="N207" s="167"/>
      <c r="O207" s="168">
        <f t="shared" si="7"/>
        <v>83307.25</v>
      </c>
    </row>
    <row r="208" spans="1:17" x14ac:dyDescent="0.35">
      <c r="B208" s="173"/>
      <c r="C208" s="205" t="s">
        <v>377</v>
      </c>
      <c r="D208" s="169">
        <v>5123</v>
      </c>
      <c r="E208" s="169" t="s">
        <v>368</v>
      </c>
      <c r="F208" s="169" t="s">
        <v>156</v>
      </c>
      <c r="G208" s="170"/>
      <c r="H208" s="13">
        <v>0.05</v>
      </c>
      <c r="I208" s="13">
        <v>0.05</v>
      </c>
      <c r="J208" s="165">
        <v>10920</v>
      </c>
      <c r="K208" s="166">
        <v>546</v>
      </c>
      <c r="L208" s="180">
        <f t="shared" si="6"/>
        <v>10920</v>
      </c>
      <c r="M208" s="170"/>
      <c r="N208" s="170"/>
      <c r="O208" s="168">
        <f t="shared" si="7"/>
        <v>546</v>
      </c>
    </row>
    <row r="209" spans="2:15" x14ac:dyDescent="0.35">
      <c r="B209" s="173"/>
      <c r="C209" s="205" t="s">
        <v>314</v>
      </c>
      <c r="D209" s="169">
        <v>5132</v>
      </c>
      <c r="E209" s="169" t="s">
        <v>628</v>
      </c>
      <c r="F209" s="169" t="s">
        <v>186</v>
      </c>
      <c r="G209" s="170"/>
      <c r="H209" s="13">
        <v>0.4</v>
      </c>
      <c r="I209" s="13">
        <v>0.4</v>
      </c>
      <c r="J209" s="165">
        <v>454827.4</v>
      </c>
      <c r="K209" s="166">
        <v>181930.96000000002</v>
      </c>
      <c r="L209" s="180">
        <f t="shared" si="6"/>
        <v>454827.4</v>
      </c>
      <c r="M209" s="170"/>
      <c r="N209" s="170"/>
      <c r="O209" s="168">
        <f t="shared" si="7"/>
        <v>181930.96000000002</v>
      </c>
    </row>
    <row r="210" spans="2:15" x14ac:dyDescent="0.35">
      <c r="B210" s="173"/>
      <c r="C210" s="205" t="s">
        <v>377</v>
      </c>
      <c r="D210" s="169">
        <v>5165</v>
      </c>
      <c r="E210" s="169" t="s">
        <v>629</v>
      </c>
      <c r="F210" s="169" t="s">
        <v>156</v>
      </c>
      <c r="G210" s="170"/>
      <c r="H210" s="13">
        <v>0.05</v>
      </c>
      <c r="I210" s="13">
        <v>0.05</v>
      </c>
      <c r="J210" s="165">
        <v>57402</v>
      </c>
      <c r="K210" s="166">
        <v>2870.1000000000004</v>
      </c>
      <c r="L210" s="180">
        <f t="shared" si="6"/>
        <v>57402</v>
      </c>
      <c r="M210" s="170"/>
      <c r="N210" s="170"/>
      <c r="O210" s="168">
        <f t="shared" si="7"/>
        <v>2870.1000000000004</v>
      </c>
    </row>
    <row r="211" spans="2:15" x14ac:dyDescent="0.35">
      <c r="B211" s="173"/>
      <c r="C211" s="205" t="s">
        <v>362</v>
      </c>
      <c r="D211" s="169">
        <v>5170</v>
      </c>
      <c r="E211" s="169" t="s">
        <v>630</v>
      </c>
      <c r="F211" s="169" t="s">
        <v>196</v>
      </c>
      <c r="G211" s="170"/>
      <c r="H211" s="13">
        <v>0.5</v>
      </c>
      <c r="I211" s="13">
        <v>0.5</v>
      </c>
      <c r="J211" s="165">
        <v>6000</v>
      </c>
      <c r="K211" s="166">
        <v>3000</v>
      </c>
      <c r="L211" s="180">
        <f t="shared" si="6"/>
        <v>6000</v>
      </c>
      <c r="M211" s="170"/>
      <c r="N211" s="170"/>
      <c r="O211" s="168">
        <f t="shared" si="7"/>
        <v>3000</v>
      </c>
    </row>
    <row r="212" spans="2:15" x14ac:dyDescent="0.35">
      <c r="B212" s="173"/>
      <c r="C212" s="205" t="s">
        <v>631</v>
      </c>
      <c r="D212" s="169">
        <v>5158</v>
      </c>
      <c r="E212" s="169" t="s">
        <v>389</v>
      </c>
      <c r="F212" s="169" t="s">
        <v>144</v>
      </c>
      <c r="G212" s="170"/>
      <c r="H212" s="13">
        <v>0.35</v>
      </c>
      <c r="I212" s="13">
        <v>0.35</v>
      </c>
      <c r="J212" s="165">
        <v>209900</v>
      </c>
      <c r="K212" s="166">
        <v>73465</v>
      </c>
      <c r="L212" s="180">
        <f t="shared" si="6"/>
        <v>209900</v>
      </c>
      <c r="M212" s="170"/>
      <c r="N212" s="170"/>
      <c r="O212" s="168">
        <f t="shared" si="7"/>
        <v>73465</v>
      </c>
    </row>
    <row r="213" spans="2:15" x14ac:dyDescent="0.35">
      <c r="B213" s="173"/>
      <c r="C213" s="205" t="s">
        <v>632</v>
      </c>
      <c r="D213" s="169">
        <v>5159</v>
      </c>
      <c r="E213" s="169" t="s">
        <v>389</v>
      </c>
      <c r="F213" s="169" t="s">
        <v>144</v>
      </c>
      <c r="G213" s="170"/>
      <c r="H213" s="13">
        <v>0.35</v>
      </c>
      <c r="I213" s="13">
        <v>0.35</v>
      </c>
      <c r="J213" s="165">
        <v>209900</v>
      </c>
      <c r="K213" s="166">
        <v>73465</v>
      </c>
      <c r="L213" s="180">
        <f t="shared" si="6"/>
        <v>209900</v>
      </c>
      <c r="M213" s="170"/>
      <c r="N213" s="170"/>
      <c r="O213" s="168">
        <f t="shared" si="7"/>
        <v>73465</v>
      </c>
    </row>
    <row r="214" spans="2:15" x14ac:dyDescent="0.35">
      <c r="B214" s="173"/>
      <c r="C214" s="205" t="s">
        <v>633</v>
      </c>
      <c r="D214" s="169">
        <v>5120</v>
      </c>
      <c r="E214" s="169" t="s">
        <v>389</v>
      </c>
      <c r="F214" s="169" t="s">
        <v>144</v>
      </c>
      <c r="G214" s="170"/>
      <c r="H214" s="13">
        <v>0.35</v>
      </c>
      <c r="I214" s="13">
        <v>0.35</v>
      </c>
      <c r="J214" s="165">
        <v>192080</v>
      </c>
      <c r="K214" s="166">
        <v>67228</v>
      </c>
      <c r="L214" s="180">
        <f t="shared" si="6"/>
        <v>192080</v>
      </c>
      <c r="M214" s="170"/>
      <c r="N214" s="170"/>
      <c r="O214" s="168">
        <f t="shared" si="7"/>
        <v>67228</v>
      </c>
    </row>
    <row r="215" spans="2:15" x14ac:dyDescent="0.35">
      <c r="B215" s="173"/>
      <c r="C215" s="205" t="s">
        <v>634</v>
      </c>
      <c r="D215" s="169">
        <v>5121</v>
      </c>
      <c r="E215" s="169" t="s">
        <v>389</v>
      </c>
      <c r="F215" s="169" t="s">
        <v>144</v>
      </c>
      <c r="G215" s="170"/>
      <c r="H215" s="13">
        <v>0.35</v>
      </c>
      <c r="I215" s="13">
        <v>0.35</v>
      </c>
      <c r="J215" s="165">
        <v>209900</v>
      </c>
      <c r="K215" s="166">
        <v>73465</v>
      </c>
      <c r="L215" s="180">
        <f t="shared" si="6"/>
        <v>209900</v>
      </c>
      <c r="M215" s="170"/>
      <c r="N215" s="170"/>
      <c r="O215" s="168">
        <f t="shared" si="7"/>
        <v>73465</v>
      </c>
    </row>
    <row r="216" spans="2:15" x14ac:dyDescent="0.35">
      <c r="B216" s="173"/>
      <c r="C216" s="205" t="s">
        <v>635</v>
      </c>
      <c r="D216" s="169">
        <v>5156</v>
      </c>
      <c r="E216" s="169" t="s">
        <v>389</v>
      </c>
      <c r="F216" s="169" t="s">
        <v>144</v>
      </c>
      <c r="G216" s="170"/>
      <c r="H216" s="13">
        <v>0.35</v>
      </c>
      <c r="I216" s="13">
        <v>0.35</v>
      </c>
      <c r="J216" s="165">
        <v>192080</v>
      </c>
      <c r="K216" s="166">
        <v>67228</v>
      </c>
      <c r="L216" s="180">
        <f t="shared" si="6"/>
        <v>192080</v>
      </c>
      <c r="M216" s="170"/>
      <c r="N216" s="170"/>
      <c r="O216" s="168">
        <f t="shared" si="7"/>
        <v>67228</v>
      </c>
    </row>
    <row r="217" spans="2:15" x14ac:dyDescent="0.35">
      <c r="B217" s="173"/>
      <c r="C217" s="205" t="s">
        <v>636</v>
      </c>
      <c r="D217" s="169">
        <v>5114</v>
      </c>
      <c r="E217" s="169" t="s">
        <v>389</v>
      </c>
      <c r="F217" s="169" t="s">
        <v>144</v>
      </c>
      <c r="G217" s="170"/>
      <c r="H217" s="13">
        <v>0.35</v>
      </c>
      <c r="I217" s="13">
        <v>0.35</v>
      </c>
      <c r="J217" s="165">
        <v>192080</v>
      </c>
      <c r="K217" s="166">
        <v>67228</v>
      </c>
      <c r="L217" s="180">
        <f t="shared" si="6"/>
        <v>192080</v>
      </c>
      <c r="M217" s="170"/>
      <c r="N217" s="170"/>
      <c r="O217" s="168">
        <f t="shared" si="7"/>
        <v>67228</v>
      </c>
    </row>
    <row r="218" spans="2:15" x14ac:dyDescent="0.35">
      <c r="B218" s="173"/>
      <c r="C218" s="205" t="s">
        <v>637</v>
      </c>
      <c r="D218" s="169">
        <v>5157</v>
      </c>
      <c r="E218" s="169" t="s">
        <v>389</v>
      </c>
      <c r="F218" s="169" t="s">
        <v>144</v>
      </c>
      <c r="G218" s="170"/>
      <c r="H218" s="13">
        <v>0.35</v>
      </c>
      <c r="I218" s="13">
        <v>0.35</v>
      </c>
      <c r="J218" s="165">
        <v>209900</v>
      </c>
      <c r="K218" s="166">
        <v>73465</v>
      </c>
      <c r="L218" s="180">
        <f t="shared" si="6"/>
        <v>209900</v>
      </c>
      <c r="M218" s="170"/>
      <c r="N218" s="170"/>
      <c r="O218" s="168">
        <f t="shared" si="7"/>
        <v>73465</v>
      </c>
    </row>
    <row r="219" spans="2:15" x14ac:dyDescent="0.35">
      <c r="B219" s="173"/>
      <c r="C219" s="205" t="s">
        <v>377</v>
      </c>
      <c r="D219" s="169">
        <v>5217</v>
      </c>
      <c r="E219" s="169" t="s">
        <v>329</v>
      </c>
      <c r="F219" s="169" t="s">
        <v>156</v>
      </c>
      <c r="G219" s="170"/>
      <c r="H219" s="13">
        <v>0.05</v>
      </c>
      <c r="I219" s="13">
        <v>0.05</v>
      </c>
      <c r="J219" s="165">
        <v>24754</v>
      </c>
      <c r="K219" s="166">
        <v>1237.7</v>
      </c>
      <c r="L219" s="180">
        <f t="shared" si="6"/>
        <v>24754</v>
      </c>
      <c r="M219" s="170"/>
      <c r="N219" s="170"/>
      <c r="O219" s="168">
        <f t="shared" si="7"/>
        <v>1237.7</v>
      </c>
    </row>
    <row r="220" spans="2:15" x14ac:dyDescent="0.35">
      <c r="B220" s="173"/>
      <c r="C220" s="205" t="s">
        <v>354</v>
      </c>
      <c r="D220" s="169">
        <v>5171</v>
      </c>
      <c r="E220" s="169" t="s">
        <v>638</v>
      </c>
      <c r="F220" s="169" t="s">
        <v>167</v>
      </c>
      <c r="G220" s="170"/>
      <c r="H220" s="13">
        <v>0.3</v>
      </c>
      <c r="I220" s="13">
        <v>0.3</v>
      </c>
      <c r="J220" s="165">
        <v>36000</v>
      </c>
      <c r="K220" s="166">
        <v>10800</v>
      </c>
      <c r="L220" s="180">
        <f t="shared" si="6"/>
        <v>36000</v>
      </c>
      <c r="M220" s="170"/>
      <c r="N220" s="170"/>
      <c r="O220" s="168">
        <f t="shared" si="7"/>
        <v>10800</v>
      </c>
    </row>
    <row r="221" spans="2:15" x14ac:dyDescent="0.35">
      <c r="B221" s="173"/>
      <c r="C221" s="205" t="s">
        <v>639</v>
      </c>
      <c r="D221" s="169">
        <v>8553</v>
      </c>
      <c r="E221" s="169" t="s">
        <v>582</v>
      </c>
      <c r="F221" s="169" t="s">
        <v>156</v>
      </c>
      <c r="G221" s="170"/>
      <c r="H221" s="13">
        <v>0.05</v>
      </c>
      <c r="I221" s="13">
        <v>0.05</v>
      </c>
      <c r="J221" s="165">
        <v>21330</v>
      </c>
      <c r="K221" s="166">
        <v>1066.5</v>
      </c>
      <c r="L221" s="180">
        <f t="shared" si="6"/>
        <v>21330</v>
      </c>
      <c r="M221" s="170"/>
      <c r="N221" s="170"/>
      <c r="O221" s="168">
        <f t="shared" si="7"/>
        <v>1066.5</v>
      </c>
    </row>
    <row r="222" spans="2:15" x14ac:dyDescent="0.35">
      <c r="B222" s="173"/>
      <c r="C222" s="205" t="s">
        <v>377</v>
      </c>
      <c r="D222" s="169">
        <v>5287</v>
      </c>
      <c r="E222" s="169" t="s">
        <v>640</v>
      </c>
      <c r="F222" s="169" t="s">
        <v>156</v>
      </c>
      <c r="G222" s="170"/>
      <c r="H222" s="13">
        <v>0.05</v>
      </c>
      <c r="I222" s="13">
        <v>0.05</v>
      </c>
      <c r="J222" s="165">
        <v>3990</v>
      </c>
      <c r="K222" s="166">
        <v>199.5</v>
      </c>
      <c r="L222" s="180">
        <f t="shared" si="6"/>
        <v>3990</v>
      </c>
      <c r="M222" s="170"/>
      <c r="N222" s="170"/>
      <c r="O222" s="168">
        <f t="shared" si="7"/>
        <v>199.5</v>
      </c>
    </row>
    <row r="223" spans="2:15" x14ac:dyDescent="0.35">
      <c r="B223" s="173"/>
      <c r="C223" s="205" t="s">
        <v>641</v>
      </c>
      <c r="D223" s="169" t="s">
        <v>642</v>
      </c>
      <c r="E223" s="169" t="s">
        <v>643</v>
      </c>
      <c r="F223" s="169" t="s">
        <v>156</v>
      </c>
      <c r="G223" s="170"/>
      <c r="H223" s="13">
        <v>0.05</v>
      </c>
      <c r="I223" s="13">
        <v>0.05</v>
      </c>
      <c r="J223" s="165">
        <v>1793212.5</v>
      </c>
      <c r="K223" s="166">
        <v>89660.625</v>
      </c>
      <c r="L223" s="180">
        <f t="shared" si="6"/>
        <v>1793212.5</v>
      </c>
      <c r="M223" s="170"/>
      <c r="N223" s="170"/>
      <c r="O223" s="168">
        <f t="shared" si="7"/>
        <v>89660.625</v>
      </c>
    </row>
    <row r="224" spans="2:15" x14ac:dyDescent="0.35">
      <c r="B224" s="173"/>
      <c r="C224" s="205" t="s">
        <v>641</v>
      </c>
      <c r="D224" s="169" t="s">
        <v>644</v>
      </c>
      <c r="E224" s="169" t="s">
        <v>645</v>
      </c>
      <c r="F224" s="169" t="s">
        <v>189</v>
      </c>
      <c r="G224" s="170"/>
      <c r="H224" s="13">
        <v>0.5</v>
      </c>
      <c r="I224" s="13">
        <v>0.5</v>
      </c>
      <c r="J224" s="165">
        <v>3750</v>
      </c>
      <c r="K224" s="166">
        <v>1875</v>
      </c>
      <c r="L224" s="180">
        <f t="shared" si="6"/>
        <v>3750</v>
      </c>
      <c r="M224" s="170"/>
      <c r="N224" s="170"/>
      <c r="O224" s="168">
        <f t="shared" si="7"/>
        <v>1875</v>
      </c>
    </row>
    <row r="225" spans="1:15" x14ac:dyDescent="0.35">
      <c r="B225" s="173"/>
      <c r="C225" s="205" t="s">
        <v>641</v>
      </c>
      <c r="D225" s="169" t="s">
        <v>646</v>
      </c>
      <c r="E225" s="169" t="s">
        <v>647</v>
      </c>
      <c r="F225" s="169" t="s">
        <v>144</v>
      </c>
      <c r="G225" s="170"/>
      <c r="H225" s="13">
        <v>0.35</v>
      </c>
      <c r="I225" s="13">
        <v>0.35</v>
      </c>
      <c r="J225" s="165">
        <v>1040000</v>
      </c>
      <c r="K225" s="166">
        <v>364000</v>
      </c>
      <c r="L225" s="180">
        <f t="shared" si="6"/>
        <v>1040000</v>
      </c>
      <c r="M225" s="170"/>
      <c r="N225" s="170"/>
      <c r="O225" s="168">
        <f t="shared" si="7"/>
        <v>364000</v>
      </c>
    </row>
    <row r="226" spans="1:15" x14ac:dyDescent="0.35">
      <c r="B226" s="173"/>
      <c r="C226" s="205" t="s">
        <v>641</v>
      </c>
      <c r="D226" s="169" t="s">
        <v>648</v>
      </c>
      <c r="E226" s="169" t="s">
        <v>649</v>
      </c>
      <c r="F226" s="169" t="s">
        <v>144</v>
      </c>
      <c r="G226" s="170"/>
      <c r="H226" s="13">
        <v>0.35</v>
      </c>
      <c r="I226" s="13">
        <v>0.35</v>
      </c>
      <c r="J226" s="165">
        <v>2191680</v>
      </c>
      <c r="K226" s="166">
        <v>767088</v>
      </c>
      <c r="L226" s="180">
        <f t="shared" si="6"/>
        <v>2191680</v>
      </c>
      <c r="M226" s="170"/>
      <c r="N226" s="170"/>
      <c r="O226" s="168">
        <f t="shared" si="7"/>
        <v>767088</v>
      </c>
    </row>
    <row r="227" spans="1:15" x14ac:dyDescent="0.35">
      <c r="B227" s="173"/>
      <c r="C227" s="205" t="s">
        <v>641</v>
      </c>
      <c r="D227" s="169" t="s">
        <v>650</v>
      </c>
      <c r="E227" s="169" t="s">
        <v>651</v>
      </c>
      <c r="F227" s="169" t="s">
        <v>144</v>
      </c>
      <c r="G227" s="170"/>
      <c r="H227" s="13">
        <v>0.35</v>
      </c>
      <c r="I227" s="13">
        <v>0.35</v>
      </c>
      <c r="J227" s="165">
        <v>1470000</v>
      </c>
      <c r="K227" s="166">
        <v>514499.99999999994</v>
      </c>
      <c r="L227" s="180">
        <f t="shared" si="6"/>
        <v>1470000</v>
      </c>
      <c r="M227" s="170"/>
      <c r="N227" s="170"/>
      <c r="O227" s="168">
        <f t="shared" si="7"/>
        <v>514499.99999999994</v>
      </c>
    </row>
    <row r="228" spans="1:15" x14ac:dyDescent="0.35">
      <c r="B228" s="173"/>
      <c r="C228" s="205" t="s">
        <v>641</v>
      </c>
      <c r="D228" s="169" t="s">
        <v>652</v>
      </c>
      <c r="E228" s="169" t="s">
        <v>344</v>
      </c>
      <c r="F228" s="169" t="s">
        <v>186</v>
      </c>
      <c r="G228" s="170"/>
      <c r="H228" s="13">
        <v>0.4</v>
      </c>
      <c r="I228" s="13">
        <v>0.4</v>
      </c>
      <c r="J228" s="165">
        <v>761600</v>
      </c>
      <c r="K228" s="166">
        <v>304640</v>
      </c>
      <c r="L228" s="180">
        <f t="shared" si="6"/>
        <v>761600</v>
      </c>
      <c r="M228" s="170"/>
      <c r="N228" s="170"/>
      <c r="O228" s="168">
        <f t="shared" si="7"/>
        <v>304640</v>
      </c>
    </row>
    <row r="229" spans="1:15" x14ac:dyDescent="0.35">
      <c r="B229" s="173"/>
      <c r="C229" s="205" t="s">
        <v>641</v>
      </c>
      <c r="D229" s="169" t="s">
        <v>653</v>
      </c>
      <c r="E229" s="169" t="s">
        <v>654</v>
      </c>
      <c r="F229" s="169" t="s">
        <v>156</v>
      </c>
      <c r="G229" s="170"/>
      <c r="H229" s="13">
        <v>0.05</v>
      </c>
      <c r="I229" s="13">
        <v>0.05</v>
      </c>
      <c r="J229" s="165">
        <v>98250</v>
      </c>
      <c r="K229" s="166">
        <v>4912.5</v>
      </c>
      <c r="L229" s="180">
        <f t="shared" si="6"/>
        <v>98250</v>
      </c>
      <c r="M229" s="170"/>
      <c r="N229" s="170"/>
      <c r="O229" s="168">
        <f t="shared" si="7"/>
        <v>4912.5</v>
      </c>
    </row>
    <row r="230" spans="1:15" x14ac:dyDescent="0.35">
      <c r="B230" s="173"/>
      <c r="C230" s="205" t="s">
        <v>641</v>
      </c>
      <c r="D230" s="169" t="s">
        <v>655</v>
      </c>
      <c r="E230" s="169" t="s">
        <v>656</v>
      </c>
      <c r="F230" s="169" t="s">
        <v>152</v>
      </c>
      <c r="G230" s="170"/>
      <c r="H230" s="13">
        <v>0.2</v>
      </c>
      <c r="I230" s="13">
        <v>0.2</v>
      </c>
      <c r="J230" s="165">
        <v>63315.43</v>
      </c>
      <c r="K230" s="166">
        <v>12663.086000000001</v>
      </c>
      <c r="L230" s="180">
        <f t="shared" si="6"/>
        <v>63315.43</v>
      </c>
      <c r="M230" s="170"/>
      <c r="N230" s="170"/>
      <c r="O230" s="168">
        <f t="shared" si="7"/>
        <v>12663.086000000001</v>
      </c>
    </row>
    <row r="231" spans="1:15" x14ac:dyDescent="0.35">
      <c r="B231" s="173"/>
      <c r="C231" s="205" t="s">
        <v>341</v>
      </c>
      <c r="D231" s="169" t="s">
        <v>657</v>
      </c>
      <c r="E231" s="169" t="s">
        <v>658</v>
      </c>
      <c r="F231" s="169" t="s">
        <v>144</v>
      </c>
      <c r="G231" s="170"/>
      <c r="H231" s="13">
        <v>0.35</v>
      </c>
      <c r="I231" s="13">
        <v>0.35</v>
      </c>
      <c r="J231" s="165">
        <v>34047867.75</v>
      </c>
      <c r="K231" s="166">
        <v>11916753.712499999</v>
      </c>
      <c r="L231" s="180">
        <f t="shared" si="6"/>
        <v>34047867.75</v>
      </c>
      <c r="M231" s="170"/>
      <c r="N231" s="170"/>
      <c r="O231" s="168">
        <f t="shared" si="7"/>
        <v>11916753.712499999</v>
      </c>
    </row>
    <row r="232" spans="1:15" x14ac:dyDescent="0.35">
      <c r="B232" s="173"/>
      <c r="C232" s="205" t="s">
        <v>341</v>
      </c>
      <c r="D232" s="169" t="s">
        <v>659</v>
      </c>
      <c r="E232" s="169" t="s">
        <v>660</v>
      </c>
      <c r="F232" s="169" t="s">
        <v>154</v>
      </c>
      <c r="G232" s="170"/>
      <c r="H232" s="13">
        <v>0.22</v>
      </c>
      <c r="I232" s="13">
        <v>0.22</v>
      </c>
      <c r="J232" s="165">
        <v>10000</v>
      </c>
      <c r="K232" s="166">
        <v>2200</v>
      </c>
      <c r="L232" s="180">
        <f t="shared" si="6"/>
        <v>10000</v>
      </c>
      <c r="M232" s="170"/>
      <c r="N232" s="170"/>
      <c r="O232" s="168">
        <f t="shared" si="7"/>
        <v>2200</v>
      </c>
    </row>
    <row r="233" spans="1:15" x14ac:dyDescent="0.35">
      <c r="A233" s="188">
        <v>45383</v>
      </c>
      <c r="B233" s="172"/>
      <c r="C233" s="205" t="s">
        <v>369</v>
      </c>
      <c r="D233" s="169">
        <v>5363</v>
      </c>
      <c r="E233" s="169" t="s">
        <v>390</v>
      </c>
      <c r="F233" s="169" t="s">
        <v>152</v>
      </c>
      <c r="G233" s="170"/>
      <c r="H233" s="13">
        <v>0.2</v>
      </c>
      <c r="I233" s="13">
        <v>0.2</v>
      </c>
      <c r="J233" s="165">
        <v>174000</v>
      </c>
      <c r="K233" s="166">
        <v>34800</v>
      </c>
      <c r="L233" s="180">
        <f t="shared" si="6"/>
        <v>174000</v>
      </c>
      <c r="M233" s="170"/>
      <c r="N233" s="170"/>
      <c r="O233" s="168">
        <f t="shared" si="7"/>
        <v>34800</v>
      </c>
    </row>
    <row r="234" spans="1:15" x14ac:dyDescent="0.35">
      <c r="B234" s="172"/>
      <c r="C234" s="205" t="s">
        <v>369</v>
      </c>
      <c r="D234" s="169">
        <v>5328</v>
      </c>
      <c r="E234" s="169" t="s">
        <v>391</v>
      </c>
      <c r="F234" s="169" t="s">
        <v>156</v>
      </c>
      <c r="G234" s="170"/>
      <c r="H234" s="13">
        <v>0.05</v>
      </c>
      <c r="I234" s="13">
        <v>0.05</v>
      </c>
      <c r="J234" s="165">
        <v>472500</v>
      </c>
      <c r="K234" s="166">
        <v>23625</v>
      </c>
      <c r="L234" s="180">
        <f t="shared" si="6"/>
        <v>472500</v>
      </c>
      <c r="M234" s="170"/>
      <c r="N234" s="170"/>
      <c r="O234" s="168">
        <f t="shared" si="7"/>
        <v>23625</v>
      </c>
    </row>
    <row r="235" spans="1:15" x14ac:dyDescent="0.35">
      <c r="B235" s="172"/>
      <c r="C235" s="205" t="s">
        <v>369</v>
      </c>
      <c r="D235" s="169">
        <v>5415</v>
      </c>
      <c r="E235" s="169" t="s">
        <v>392</v>
      </c>
      <c r="F235" s="169" t="s">
        <v>186</v>
      </c>
      <c r="G235" s="170"/>
      <c r="H235" s="13">
        <v>0.4</v>
      </c>
      <c r="I235" s="13">
        <v>0.4</v>
      </c>
      <c r="J235" s="165">
        <v>140782</v>
      </c>
      <c r="K235" s="166">
        <v>56312.800000000003</v>
      </c>
      <c r="L235" s="180">
        <f t="shared" si="6"/>
        <v>140782</v>
      </c>
      <c r="M235" s="170"/>
      <c r="N235" s="170"/>
      <c r="O235" s="168">
        <f t="shared" si="7"/>
        <v>56312.800000000003</v>
      </c>
    </row>
    <row r="236" spans="1:15" x14ac:dyDescent="0.35">
      <c r="B236" s="172"/>
      <c r="C236" s="205" t="s">
        <v>369</v>
      </c>
      <c r="D236" s="169">
        <v>5419</v>
      </c>
      <c r="E236" s="169" t="s">
        <v>393</v>
      </c>
      <c r="F236" s="169" t="s">
        <v>186</v>
      </c>
      <c r="G236" s="170"/>
      <c r="H236" s="13">
        <v>0.4</v>
      </c>
      <c r="I236" s="13">
        <v>0.4</v>
      </c>
      <c r="J236" s="165">
        <v>438088</v>
      </c>
      <c r="K236" s="166">
        <v>175235.20000000001</v>
      </c>
      <c r="L236" s="180">
        <f t="shared" si="6"/>
        <v>438088</v>
      </c>
      <c r="M236" s="170"/>
      <c r="N236" s="170"/>
      <c r="O236" s="168">
        <f t="shared" si="7"/>
        <v>175235.20000000001</v>
      </c>
    </row>
    <row r="237" spans="1:15" x14ac:dyDescent="0.35">
      <c r="B237" s="172"/>
      <c r="C237" s="205" t="s">
        <v>382</v>
      </c>
      <c r="D237" s="169">
        <v>5318</v>
      </c>
      <c r="E237" s="169" t="s">
        <v>394</v>
      </c>
      <c r="F237" s="169" t="s">
        <v>186</v>
      </c>
      <c r="G237" s="170"/>
      <c r="H237" s="13">
        <v>0.4</v>
      </c>
      <c r="I237" s="13">
        <v>0.4</v>
      </c>
      <c r="J237" s="165">
        <v>530576</v>
      </c>
      <c r="K237" s="166">
        <v>212230.40000000002</v>
      </c>
      <c r="L237" s="180">
        <f t="shared" si="6"/>
        <v>530576</v>
      </c>
      <c r="M237" s="170"/>
      <c r="N237" s="170"/>
      <c r="O237" s="168">
        <f t="shared" si="7"/>
        <v>212230.40000000002</v>
      </c>
    </row>
    <row r="238" spans="1:15" x14ac:dyDescent="0.35">
      <c r="B238" s="172"/>
      <c r="C238" s="205" t="s">
        <v>362</v>
      </c>
      <c r="D238" s="169">
        <v>5320</v>
      </c>
      <c r="E238" s="169" t="s">
        <v>395</v>
      </c>
      <c r="F238" s="169" t="s">
        <v>152</v>
      </c>
      <c r="G238" s="170"/>
      <c r="H238" s="13">
        <v>0.2</v>
      </c>
      <c r="I238" s="13">
        <v>0.2</v>
      </c>
      <c r="J238" s="165">
        <v>138500</v>
      </c>
      <c r="K238" s="166">
        <v>27700</v>
      </c>
      <c r="L238" s="180">
        <f t="shared" si="6"/>
        <v>138500</v>
      </c>
      <c r="M238" s="170"/>
      <c r="N238" s="170"/>
      <c r="O238" s="168">
        <f t="shared" si="7"/>
        <v>27700</v>
      </c>
    </row>
    <row r="239" spans="1:15" x14ac:dyDescent="0.35">
      <c r="B239" s="172"/>
      <c r="C239" s="205" t="s">
        <v>362</v>
      </c>
      <c r="D239" s="169">
        <v>5417</v>
      </c>
      <c r="E239" s="169" t="s">
        <v>396</v>
      </c>
      <c r="F239" s="169" t="s">
        <v>186</v>
      </c>
      <c r="G239" s="170"/>
      <c r="H239" s="13">
        <v>0.4</v>
      </c>
      <c r="I239" s="13">
        <v>0.4</v>
      </c>
      <c r="J239" s="165">
        <v>72524</v>
      </c>
      <c r="K239" s="166">
        <v>29009.600000000002</v>
      </c>
      <c r="L239" s="180">
        <f t="shared" si="6"/>
        <v>72524</v>
      </c>
      <c r="M239" s="170"/>
      <c r="N239" s="170"/>
      <c r="O239" s="168">
        <f t="shared" si="7"/>
        <v>29009.600000000002</v>
      </c>
    </row>
    <row r="240" spans="1:15" x14ac:dyDescent="0.35">
      <c r="B240" s="172"/>
      <c r="C240" s="205" t="s">
        <v>362</v>
      </c>
      <c r="D240" s="169">
        <v>5325</v>
      </c>
      <c r="E240" s="169" t="s">
        <v>397</v>
      </c>
      <c r="F240" s="169" t="s">
        <v>156</v>
      </c>
      <c r="G240" s="170"/>
      <c r="H240" s="13">
        <v>0.05</v>
      </c>
      <c r="I240" s="13">
        <v>0.05</v>
      </c>
      <c r="J240" s="165">
        <v>499500</v>
      </c>
      <c r="K240" s="166">
        <v>24975</v>
      </c>
      <c r="L240" s="180">
        <f t="shared" si="6"/>
        <v>499500</v>
      </c>
      <c r="M240" s="170"/>
      <c r="N240" s="170"/>
      <c r="O240" s="168">
        <f t="shared" si="7"/>
        <v>24975</v>
      </c>
    </row>
    <row r="241" spans="1:15" x14ac:dyDescent="0.35">
      <c r="B241" s="172"/>
      <c r="C241" s="205">
        <v>8387</v>
      </c>
      <c r="D241" s="169">
        <v>5223</v>
      </c>
      <c r="E241" s="169" t="s">
        <v>411</v>
      </c>
      <c r="F241" s="169" t="s">
        <v>189</v>
      </c>
      <c r="G241" s="170"/>
      <c r="H241" s="13">
        <v>0.5</v>
      </c>
      <c r="I241" s="13">
        <v>0.5</v>
      </c>
      <c r="J241" s="165">
        <v>454169.35</v>
      </c>
      <c r="K241" s="166">
        <v>227084.67499999999</v>
      </c>
      <c r="L241" s="180">
        <f t="shared" si="6"/>
        <v>454169.35</v>
      </c>
      <c r="M241" s="170"/>
      <c r="N241" s="170"/>
      <c r="O241" s="168">
        <f t="shared" si="7"/>
        <v>227084.67499999999</v>
      </c>
    </row>
    <row r="242" spans="1:15" x14ac:dyDescent="0.35">
      <c r="B242" s="172"/>
      <c r="C242" s="205">
        <v>8388</v>
      </c>
      <c r="D242" s="169">
        <v>5224</v>
      </c>
      <c r="E242" s="169" t="s">
        <v>411</v>
      </c>
      <c r="F242" s="169" t="s">
        <v>189</v>
      </c>
      <c r="G242" s="170"/>
      <c r="H242" s="13">
        <v>0.5</v>
      </c>
      <c r="I242" s="13">
        <v>0.5</v>
      </c>
      <c r="J242" s="165">
        <v>437373.89</v>
      </c>
      <c r="K242" s="166">
        <v>218686.94500000001</v>
      </c>
      <c r="L242" s="180">
        <f t="shared" si="6"/>
        <v>437373.89</v>
      </c>
      <c r="M242" s="170"/>
      <c r="N242" s="170"/>
      <c r="O242" s="168">
        <f t="shared" si="7"/>
        <v>218686.94500000001</v>
      </c>
    </row>
    <row r="243" spans="1:15" x14ac:dyDescent="0.35">
      <c r="B243" s="172"/>
      <c r="C243" s="205">
        <v>8389</v>
      </c>
      <c r="D243" s="169">
        <v>5225</v>
      </c>
      <c r="E243" s="169" t="s">
        <v>411</v>
      </c>
      <c r="F243" s="169" t="s">
        <v>189</v>
      </c>
      <c r="G243" s="170"/>
      <c r="H243" s="13">
        <v>0.5</v>
      </c>
      <c r="I243" s="13">
        <v>0.5</v>
      </c>
      <c r="J243" s="165">
        <v>427766.38</v>
      </c>
      <c r="K243" s="166">
        <v>213883.19</v>
      </c>
      <c r="L243" s="180">
        <f t="shared" si="6"/>
        <v>427766.38</v>
      </c>
      <c r="M243" s="170"/>
      <c r="N243" s="170"/>
      <c r="O243" s="168">
        <f t="shared" si="7"/>
        <v>213883.19</v>
      </c>
    </row>
    <row r="244" spans="1:15" x14ac:dyDescent="0.35">
      <c r="B244" s="172"/>
      <c r="C244" s="205">
        <v>8390</v>
      </c>
      <c r="D244" s="169">
        <v>5226</v>
      </c>
      <c r="E244" s="169" t="s">
        <v>411</v>
      </c>
      <c r="F244" s="169" t="s">
        <v>189</v>
      </c>
      <c r="G244" s="170"/>
      <c r="H244" s="13">
        <v>0.5</v>
      </c>
      <c r="I244" s="13">
        <v>0.5</v>
      </c>
      <c r="J244" s="165">
        <v>438811.48</v>
      </c>
      <c r="K244" s="166">
        <v>219405.74</v>
      </c>
      <c r="L244" s="180">
        <f t="shared" si="6"/>
        <v>438811.48</v>
      </c>
      <c r="M244" s="170"/>
      <c r="N244" s="170"/>
      <c r="O244" s="168">
        <f t="shared" si="7"/>
        <v>219405.74</v>
      </c>
    </row>
    <row r="245" spans="1:15" x14ac:dyDescent="0.35">
      <c r="B245" s="172"/>
      <c r="C245" s="205" t="s">
        <v>300</v>
      </c>
      <c r="D245" s="169">
        <v>5280</v>
      </c>
      <c r="E245" s="169" t="s">
        <v>388</v>
      </c>
      <c r="F245" s="169" t="s">
        <v>240</v>
      </c>
      <c r="G245" s="170"/>
      <c r="H245" s="13">
        <v>0.3</v>
      </c>
      <c r="I245" s="13">
        <v>0.3</v>
      </c>
      <c r="J245" s="165">
        <v>355060</v>
      </c>
      <c r="K245" s="166">
        <v>106518</v>
      </c>
      <c r="L245" s="180">
        <f t="shared" si="6"/>
        <v>355060</v>
      </c>
      <c r="M245" s="170"/>
      <c r="N245" s="170"/>
      <c r="O245" s="168">
        <f t="shared" si="7"/>
        <v>106518</v>
      </c>
    </row>
    <row r="246" spans="1:15" x14ac:dyDescent="0.35">
      <c r="B246" s="172"/>
      <c r="C246" s="205" t="s">
        <v>312</v>
      </c>
      <c r="D246" s="169">
        <v>5273</v>
      </c>
      <c r="E246" s="169" t="s">
        <v>412</v>
      </c>
      <c r="F246" s="169" t="s">
        <v>167</v>
      </c>
      <c r="G246" s="170"/>
      <c r="H246" s="13">
        <v>0.3</v>
      </c>
      <c r="I246" s="13">
        <v>0.3</v>
      </c>
      <c r="J246" s="165">
        <v>91000</v>
      </c>
      <c r="K246" s="166">
        <v>27300</v>
      </c>
      <c r="L246" s="180">
        <f t="shared" si="6"/>
        <v>91000</v>
      </c>
      <c r="M246" s="170"/>
      <c r="N246" s="170"/>
      <c r="O246" s="168">
        <f t="shared" si="7"/>
        <v>27300</v>
      </c>
    </row>
    <row r="247" spans="1:15" x14ac:dyDescent="0.35">
      <c r="B247" s="172"/>
      <c r="C247" s="205">
        <v>8388</v>
      </c>
      <c r="D247" s="169">
        <v>5395</v>
      </c>
      <c r="E247" s="169" t="s">
        <v>413</v>
      </c>
      <c r="F247" s="169" t="s">
        <v>148</v>
      </c>
      <c r="G247" s="170"/>
      <c r="H247" s="13">
        <v>0.2</v>
      </c>
      <c r="I247" s="13">
        <v>0.2</v>
      </c>
      <c r="J247" s="165">
        <v>25000</v>
      </c>
      <c r="K247" s="166">
        <v>5000</v>
      </c>
      <c r="L247" s="180">
        <f t="shared" si="6"/>
        <v>25000</v>
      </c>
      <c r="M247" s="170"/>
      <c r="N247" s="170"/>
      <c r="O247" s="168">
        <f t="shared" si="7"/>
        <v>5000</v>
      </c>
    </row>
    <row r="248" spans="1:15" x14ac:dyDescent="0.35">
      <c r="B248" s="172"/>
      <c r="C248" s="205" t="s">
        <v>300</v>
      </c>
      <c r="D248" s="169">
        <v>5293</v>
      </c>
      <c r="E248" s="169" t="s">
        <v>414</v>
      </c>
      <c r="F248" s="169" t="s">
        <v>180</v>
      </c>
      <c r="G248" s="170"/>
      <c r="H248" s="13">
        <v>0.25</v>
      </c>
      <c r="I248" s="13">
        <v>0.25</v>
      </c>
      <c r="J248" s="165">
        <v>42062</v>
      </c>
      <c r="K248" s="166">
        <v>10515.5</v>
      </c>
      <c r="L248" s="180">
        <f t="shared" si="6"/>
        <v>42062</v>
      </c>
      <c r="M248" s="170"/>
      <c r="N248" s="170"/>
      <c r="O248" s="168">
        <f t="shared" si="7"/>
        <v>10515.5</v>
      </c>
    </row>
    <row r="249" spans="1:15" x14ac:dyDescent="0.35">
      <c r="B249" s="172"/>
      <c r="C249" s="205" t="s">
        <v>376</v>
      </c>
      <c r="D249" s="169">
        <v>8654</v>
      </c>
      <c r="E249" s="169" t="s">
        <v>415</v>
      </c>
      <c r="F249" s="169" t="s">
        <v>167</v>
      </c>
      <c r="G249" s="170"/>
      <c r="H249" s="13">
        <v>0.3</v>
      </c>
      <c r="I249" s="13">
        <v>0.3</v>
      </c>
      <c r="J249" s="165">
        <v>6034420</v>
      </c>
      <c r="K249" s="166">
        <v>1810326</v>
      </c>
      <c r="L249" s="180">
        <f t="shared" si="6"/>
        <v>6034420</v>
      </c>
      <c r="M249" s="170"/>
      <c r="N249" s="170"/>
      <c r="O249" s="168">
        <f t="shared" si="7"/>
        <v>1810326</v>
      </c>
    </row>
    <row r="250" spans="1:15" x14ac:dyDescent="0.35">
      <c r="A250" s="186"/>
      <c r="B250" s="172"/>
      <c r="C250" s="199" t="s">
        <v>314</v>
      </c>
      <c r="D250" s="159">
        <v>5045</v>
      </c>
      <c r="E250" s="159" t="s">
        <v>416</v>
      </c>
      <c r="F250" s="159" t="s">
        <v>227</v>
      </c>
      <c r="H250" s="13">
        <v>0.4</v>
      </c>
      <c r="I250" s="13">
        <v>0.4</v>
      </c>
      <c r="J250" s="168">
        <v>39679</v>
      </c>
      <c r="K250" s="166">
        <v>15871.6</v>
      </c>
      <c r="L250" s="180">
        <f t="shared" si="6"/>
        <v>39679</v>
      </c>
      <c r="O250" s="168">
        <f t="shared" si="7"/>
        <v>15871.6</v>
      </c>
    </row>
    <row r="251" spans="1:15" x14ac:dyDescent="0.35">
      <c r="B251" s="172"/>
      <c r="C251" s="199" t="s">
        <v>398</v>
      </c>
      <c r="D251" s="159">
        <v>5005</v>
      </c>
      <c r="E251" s="159" t="s">
        <v>417</v>
      </c>
      <c r="F251" s="159" t="s">
        <v>156</v>
      </c>
      <c r="H251" s="13">
        <v>0.05</v>
      </c>
      <c r="I251" s="13">
        <v>0.05</v>
      </c>
      <c r="J251" s="168">
        <v>364756</v>
      </c>
      <c r="K251" s="166">
        <v>18237.8</v>
      </c>
      <c r="L251" s="180">
        <f t="shared" si="6"/>
        <v>364756</v>
      </c>
      <c r="O251" s="168">
        <f t="shared" si="7"/>
        <v>18237.8</v>
      </c>
    </row>
    <row r="252" spans="1:15" x14ac:dyDescent="0.35">
      <c r="B252" s="172"/>
      <c r="C252" s="199" t="s">
        <v>302</v>
      </c>
      <c r="D252" s="159" t="s">
        <v>406</v>
      </c>
      <c r="E252" s="159" t="s">
        <v>418</v>
      </c>
      <c r="F252" s="159" t="s">
        <v>169</v>
      </c>
      <c r="H252" s="13">
        <v>0.7</v>
      </c>
      <c r="I252" s="13">
        <v>0.7</v>
      </c>
      <c r="J252" s="168">
        <v>180000</v>
      </c>
      <c r="K252" s="166">
        <v>125999.99999999999</v>
      </c>
      <c r="L252" s="180">
        <f t="shared" si="6"/>
        <v>180000</v>
      </c>
      <c r="O252" s="168">
        <f t="shared" si="7"/>
        <v>125999.99999999999</v>
      </c>
    </row>
    <row r="253" spans="1:15" x14ac:dyDescent="0.35">
      <c r="B253" s="172"/>
      <c r="C253" s="199" t="s">
        <v>325</v>
      </c>
      <c r="D253" s="159">
        <v>5124</v>
      </c>
      <c r="E253" s="159" t="s">
        <v>419</v>
      </c>
      <c r="F253" s="159" t="s">
        <v>156</v>
      </c>
      <c r="H253" s="13">
        <v>0.05</v>
      </c>
      <c r="I253" s="13">
        <v>0.05</v>
      </c>
      <c r="J253" s="168">
        <v>821225.14</v>
      </c>
      <c r="K253" s="166">
        <v>41061.257000000005</v>
      </c>
      <c r="L253" s="180">
        <f t="shared" si="6"/>
        <v>821225.14</v>
      </c>
      <c r="O253" s="168">
        <f t="shared" si="7"/>
        <v>41061.257000000005</v>
      </c>
    </row>
    <row r="254" spans="1:15" x14ac:dyDescent="0.35">
      <c r="B254" s="172"/>
      <c r="C254" s="199" t="s">
        <v>399</v>
      </c>
      <c r="D254" s="159">
        <v>5232</v>
      </c>
      <c r="E254" s="159" t="s">
        <v>420</v>
      </c>
      <c r="F254" s="159" t="s">
        <v>156</v>
      </c>
      <c r="H254" s="13">
        <v>0.05</v>
      </c>
      <c r="I254" s="13">
        <v>0.05</v>
      </c>
      <c r="J254" s="168">
        <v>396000</v>
      </c>
      <c r="K254" s="166">
        <v>19800</v>
      </c>
      <c r="L254" s="180">
        <f t="shared" si="6"/>
        <v>396000</v>
      </c>
      <c r="O254" s="168">
        <f t="shared" si="7"/>
        <v>19800</v>
      </c>
    </row>
    <row r="255" spans="1:15" x14ac:dyDescent="0.35">
      <c r="B255" s="172"/>
      <c r="C255" s="199" t="s">
        <v>400</v>
      </c>
      <c r="D255" s="159">
        <v>5113</v>
      </c>
      <c r="E255" s="159" t="s">
        <v>389</v>
      </c>
      <c r="F255" s="159" t="s">
        <v>144</v>
      </c>
      <c r="H255" s="13">
        <v>0.35</v>
      </c>
      <c r="I255" s="13">
        <v>0.35</v>
      </c>
      <c r="J255" s="168">
        <v>192080</v>
      </c>
      <c r="K255" s="166">
        <v>67228</v>
      </c>
      <c r="L255" s="180">
        <f t="shared" si="6"/>
        <v>192080</v>
      </c>
      <c r="O255" s="168">
        <f t="shared" si="7"/>
        <v>67228</v>
      </c>
    </row>
    <row r="256" spans="1:15" x14ac:dyDescent="0.35">
      <c r="B256" s="172"/>
      <c r="C256" s="199" t="s">
        <v>401</v>
      </c>
      <c r="D256" s="159">
        <v>5115</v>
      </c>
      <c r="E256" s="159" t="s">
        <v>389</v>
      </c>
      <c r="F256" s="159" t="s">
        <v>144</v>
      </c>
      <c r="H256" s="13">
        <v>0.35</v>
      </c>
      <c r="I256" s="13">
        <v>0.35</v>
      </c>
      <c r="J256" s="168">
        <v>192080</v>
      </c>
      <c r="K256" s="166">
        <v>67228</v>
      </c>
      <c r="L256" s="180">
        <f t="shared" si="6"/>
        <v>192080</v>
      </c>
      <c r="O256" s="168">
        <f t="shared" si="7"/>
        <v>67228</v>
      </c>
    </row>
    <row r="257" spans="2:15" x14ac:dyDescent="0.35">
      <c r="B257" s="172"/>
      <c r="C257" s="199" t="s">
        <v>402</v>
      </c>
      <c r="D257" s="159">
        <v>5282</v>
      </c>
      <c r="E257" s="159" t="s">
        <v>421</v>
      </c>
      <c r="F257" s="159" t="s">
        <v>74</v>
      </c>
      <c r="H257" s="13">
        <v>0</v>
      </c>
      <c r="I257" s="13">
        <v>0</v>
      </c>
      <c r="J257" s="168">
        <v>21900000</v>
      </c>
      <c r="K257" s="166">
        <v>0</v>
      </c>
      <c r="L257" s="180">
        <f t="shared" si="6"/>
        <v>21900000</v>
      </c>
      <c r="O257" s="168">
        <f t="shared" si="7"/>
        <v>0</v>
      </c>
    </row>
    <row r="258" spans="2:15" x14ac:dyDescent="0.35">
      <c r="B258" s="172"/>
      <c r="C258" s="199" t="s">
        <v>402</v>
      </c>
      <c r="D258" s="159">
        <v>5333</v>
      </c>
      <c r="E258" s="159" t="s">
        <v>422</v>
      </c>
      <c r="F258" s="159" t="s">
        <v>186</v>
      </c>
      <c r="H258" s="13">
        <v>0.4</v>
      </c>
      <c r="I258" s="13">
        <v>0.4</v>
      </c>
      <c r="J258" s="168">
        <v>8771237</v>
      </c>
      <c r="K258" s="166">
        <v>3508494.8000000003</v>
      </c>
      <c r="L258" s="180">
        <f t="shared" si="6"/>
        <v>8771237</v>
      </c>
      <c r="O258" s="168">
        <f t="shared" si="7"/>
        <v>3508494.8000000003</v>
      </c>
    </row>
    <row r="259" spans="2:15" x14ac:dyDescent="0.35">
      <c r="B259" s="172"/>
      <c r="C259" s="199" t="s">
        <v>402</v>
      </c>
      <c r="D259" s="159">
        <v>5317</v>
      </c>
      <c r="E259" s="159" t="s">
        <v>423</v>
      </c>
      <c r="F259" s="159" t="s">
        <v>156</v>
      </c>
      <c r="H259" s="13">
        <v>0.05</v>
      </c>
      <c r="I259" s="13">
        <v>0.05</v>
      </c>
      <c r="J259" s="168">
        <v>5428763</v>
      </c>
      <c r="K259" s="166">
        <v>271438.15000000002</v>
      </c>
      <c r="L259" s="180">
        <f t="shared" si="6"/>
        <v>5428763</v>
      </c>
      <c r="O259" s="168">
        <f t="shared" si="7"/>
        <v>271438.15000000002</v>
      </c>
    </row>
    <row r="260" spans="2:15" x14ac:dyDescent="0.35">
      <c r="B260" s="172"/>
      <c r="C260" s="199" t="s">
        <v>325</v>
      </c>
      <c r="D260" s="159">
        <v>5281</v>
      </c>
      <c r="E260" s="159" t="s">
        <v>424</v>
      </c>
      <c r="F260" s="159" t="s">
        <v>156</v>
      </c>
      <c r="H260" s="13">
        <v>0.05</v>
      </c>
      <c r="I260" s="13">
        <v>0.05</v>
      </c>
      <c r="J260" s="168">
        <v>22050</v>
      </c>
      <c r="K260" s="166">
        <v>1102.5</v>
      </c>
      <c r="L260" s="180">
        <f t="shared" si="6"/>
        <v>22050</v>
      </c>
      <c r="O260" s="168">
        <f t="shared" si="7"/>
        <v>1102.5</v>
      </c>
    </row>
    <row r="261" spans="2:15" x14ac:dyDescent="0.35">
      <c r="B261" s="172"/>
      <c r="C261" s="199" t="s">
        <v>403</v>
      </c>
      <c r="D261" s="159">
        <v>5221</v>
      </c>
      <c r="E261" s="159" t="s">
        <v>425</v>
      </c>
      <c r="F261" s="159" t="s">
        <v>241</v>
      </c>
      <c r="H261" s="13">
        <v>0.5</v>
      </c>
      <c r="I261" s="13">
        <v>0.5</v>
      </c>
      <c r="J261" s="168">
        <v>60230.080000000002</v>
      </c>
      <c r="K261" s="166">
        <v>30115.040000000001</v>
      </c>
      <c r="L261" s="180">
        <f t="shared" si="6"/>
        <v>60230.080000000002</v>
      </c>
      <c r="O261" s="168">
        <f t="shared" si="7"/>
        <v>30115.040000000001</v>
      </c>
    </row>
    <row r="262" spans="2:15" x14ac:dyDescent="0.35">
      <c r="B262" s="172"/>
      <c r="C262" s="199" t="s">
        <v>343</v>
      </c>
      <c r="D262" s="159">
        <v>5277</v>
      </c>
      <c r="E262" s="159" t="s">
        <v>426</v>
      </c>
      <c r="F262" s="159" t="s">
        <v>156</v>
      </c>
      <c r="H262" s="13">
        <v>0.05</v>
      </c>
      <c r="I262" s="13">
        <v>0.05</v>
      </c>
      <c r="J262" s="168">
        <v>12078</v>
      </c>
      <c r="K262" s="166">
        <v>603.9</v>
      </c>
      <c r="L262" s="180">
        <f t="shared" si="6"/>
        <v>12078</v>
      </c>
      <c r="O262" s="168">
        <f t="shared" si="7"/>
        <v>603.9</v>
      </c>
    </row>
    <row r="263" spans="2:15" x14ac:dyDescent="0.35">
      <c r="B263" s="172"/>
      <c r="C263" s="199" t="s">
        <v>325</v>
      </c>
      <c r="D263" s="159">
        <v>5257</v>
      </c>
      <c r="E263" s="159" t="s">
        <v>427</v>
      </c>
      <c r="F263" s="159" t="s">
        <v>156</v>
      </c>
      <c r="H263" s="13">
        <v>0.05</v>
      </c>
      <c r="I263" s="13">
        <v>0.05</v>
      </c>
      <c r="J263" s="168">
        <v>42486</v>
      </c>
      <c r="K263" s="166">
        <v>2124.3000000000002</v>
      </c>
      <c r="L263" s="180">
        <f t="shared" si="6"/>
        <v>42486</v>
      </c>
      <c r="O263" s="168">
        <f t="shared" si="7"/>
        <v>2124.3000000000002</v>
      </c>
    </row>
    <row r="264" spans="2:15" x14ac:dyDescent="0.35">
      <c r="B264" s="172"/>
      <c r="C264" s="199" t="s">
        <v>377</v>
      </c>
      <c r="D264" s="159">
        <v>5272</v>
      </c>
      <c r="E264" s="159" t="s">
        <v>428</v>
      </c>
      <c r="F264" s="159" t="s">
        <v>240</v>
      </c>
      <c r="H264" s="13">
        <v>0.3</v>
      </c>
      <c r="I264" s="13">
        <v>0.3</v>
      </c>
      <c r="J264" s="168">
        <v>504000</v>
      </c>
      <c r="K264" s="166">
        <v>151200</v>
      </c>
      <c r="L264" s="180">
        <f t="shared" si="6"/>
        <v>504000</v>
      </c>
      <c r="O264" s="168">
        <f t="shared" si="7"/>
        <v>151200</v>
      </c>
    </row>
    <row r="265" spans="2:15" x14ac:dyDescent="0.35">
      <c r="B265" s="172"/>
      <c r="C265" s="199" t="s">
        <v>325</v>
      </c>
      <c r="D265" s="159">
        <v>5319</v>
      </c>
      <c r="E265" s="159" t="s">
        <v>429</v>
      </c>
      <c r="F265" s="159" t="s">
        <v>156</v>
      </c>
      <c r="H265" s="13">
        <v>0.05</v>
      </c>
      <c r="I265" s="13">
        <v>0.05</v>
      </c>
      <c r="J265" s="168">
        <v>99808.28</v>
      </c>
      <c r="K265" s="166">
        <v>4990.4140000000007</v>
      </c>
      <c r="L265" s="180">
        <f t="shared" si="6"/>
        <v>99808.28</v>
      </c>
      <c r="O265" s="168">
        <f t="shared" si="7"/>
        <v>4990.4140000000007</v>
      </c>
    </row>
    <row r="266" spans="2:15" x14ac:dyDescent="0.35">
      <c r="B266" s="172"/>
      <c r="C266" s="199" t="s">
        <v>403</v>
      </c>
      <c r="D266" s="159">
        <v>5315</v>
      </c>
      <c r="E266" s="159" t="s">
        <v>420</v>
      </c>
      <c r="F266" s="159" t="s">
        <v>156</v>
      </c>
      <c r="H266" s="13">
        <v>0.05</v>
      </c>
      <c r="I266" s="13">
        <v>0.05</v>
      </c>
      <c r="J266" s="168">
        <v>126000</v>
      </c>
      <c r="K266" s="166">
        <v>6300</v>
      </c>
      <c r="L266" s="180">
        <f t="shared" si="6"/>
        <v>126000</v>
      </c>
      <c r="O266" s="168">
        <f t="shared" si="7"/>
        <v>6300</v>
      </c>
    </row>
    <row r="267" spans="2:15" x14ac:dyDescent="0.35">
      <c r="B267" s="172"/>
      <c r="C267" s="199" t="s">
        <v>377</v>
      </c>
      <c r="D267" s="159">
        <v>5219</v>
      </c>
      <c r="E267" s="159" t="s">
        <v>430</v>
      </c>
      <c r="F267" s="159" t="s">
        <v>156</v>
      </c>
      <c r="H267" s="13">
        <v>0.05</v>
      </c>
      <c r="I267" s="13">
        <v>0.05</v>
      </c>
      <c r="J267" s="168">
        <v>3676</v>
      </c>
      <c r="K267" s="166">
        <v>183.8</v>
      </c>
      <c r="L267" s="180">
        <f t="shared" ref="L267:L330" si="8">J267</f>
        <v>3676</v>
      </c>
      <c r="O267" s="168">
        <f t="shared" ref="O267:O330" si="9">K267</f>
        <v>183.8</v>
      </c>
    </row>
    <row r="268" spans="2:15" x14ac:dyDescent="0.35">
      <c r="B268" s="172"/>
      <c r="C268" s="199" t="s">
        <v>325</v>
      </c>
      <c r="D268" s="159">
        <v>5334</v>
      </c>
      <c r="E268" s="159" t="s">
        <v>431</v>
      </c>
      <c r="F268" s="159" t="s">
        <v>144</v>
      </c>
      <c r="H268" s="13">
        <v>0.35</v>
      </c>
      <c r="I268" s="13">
        <v>0.35</v>
      </c>
      <c r="J268" s="168">
        <v>299520</v>
      </c>
      <c r="K268" s="166">
        <v>104832</v>
      </c>
      <c r="L268" s="180">
        <f t="shared" si="8"/>
        <v>299520</v>
      </c>
      <c r="O268" s="168">
        <f t="shared" si="9"/>
        <v>104832</v>
      </c>
    </row>
    <row r="269" spans="2:15" x14ac:dyDescent="0.35">
      <c r="B269" s="172"/>
      <c r="C269" s="199" t="s">
        <v>314</v>
      </c>
      <c r="D269" s="159">
        <v>5344</v>
      </c>
      <c r="E269" s="159" t="s">
        <v>425</v>
      </c>
      <c r="F269" s="159" t="s">
        <v>241</v>
      </c>
      <c r="H269" s="13">
        <v>0.5</v>
      </c>
      <c r="I269" s="13">
        <v>0.5</v>
      </c>
      <c r="J269" s="168">
        <v>75000</v>
      </c>
      <c r="K269" s="166">
        <v>37500</v>
      </c>
      <c r="L269" s="180">
        <f t="shared" si="8"/>
        <v>75000</v>
      </c>
      <c r="O269" s="168">
        <f t="shared" si="9"/>
        <v>37500</v>
      </c>
    </row>
    <row r="270" spans="2:15" x14ac:dyDescent="0.35">
      <c r="B270" s="172"/>
      <c r="C270" s="199" t="s">
        <v>402</v>
      </c>
      <c r="D270" s="159">
        <v>5364</v>
      </c>
      <c r="E270" s="159" t="s">
        <v>432</v>
      </c>
      <c r="F270" s="159" t="s">
        <v>186</v>
      </c>
      <c r="H270" s="13">
        <v>0.4</v>
      </c>
      <c r="I270" s="13">
        <v>0.4</v>
      </c>
      <c r="J270" s="168">
        <v>21000000</v>
      </c>
      <c r="K270" s="166">
        <v>8400000</v>
      </c>
      <c r="L270" s="180">
        <f t="shared" si="8"/>
        <v>21000000</v>
      </c>
      <c r="O270" s="168">
        <f t="shared" si="9"/>
        <v>8400000</v>
      </c>
    </row>
    <row r="271" spans="2:15" x14ac:dyDescent="0.35">
      <c r="B271" s="172"/>
      <c r="C271" s="199" t="s">
        <v>402</v>
      </c>
      <c r="D271" s="159">
        <v>5366</v>
      </c>
      <c r="E271" s="159" t="s">
        <v>433</v>
      </c>
      <c r="F271" s="159" t="s">
        <v>186</v>
      </c>
      <c r="H271" s="13">
        <v>0.4</v>
      </c>
      <c r="I271" s="13">
        <v>0.4</v>
      </c>
      <c r="J271" s="168">
        <v>4050000</v>
      </c>
      <c r="K271" s="166">
        <v>1620000</v>
      </c>
      <c r="L271" s="180">
        <f t="shared" si="8"/>
        <v>4050000</v>
      </c>
      <c r="O271" s="168">
        <f t="shared" si="9"/>
        <v>1620000</v>
      </c>
    </row>
    <row r="272" spans="2:15" x14ac:dyDescent="0.35">
      <c r="B272" s="172"/>
      <c r="C272" s="199" t="s">
        <v>305</v>
      </c>
      <c r="D272" s="159">
        <v>5327</v>
      </c>
      <c r="E272" s="159" t="s">
        <v>434</v>
      </c>
      <c r="F272" s="159" t="s">
        <v>156</v>
      </c>
      <c r="H272" s="13">
        <v>0.05</v>
      </c>
      <c r="I272" s="13">
        <v>0.05</v>
      </c>
      <c r="J272" s="168">
        <v>125350</v>
      </c>
      <c r="K272" s="166">
        <v>6267.5</v>
      </c>
      <c r="L272" s="180">
        <f t="shared" si="8"/>
        <v>125350</v>
      </c>
      <c r="O272" s="168">
        <f t="shared" si="9"/>
        <v>6267.5</v>
      </c>
    </row>
    <row r="273" spans="2:15" x14ac:dyDescent="0.35">
      <c r="B273" s="172"/>
      <c r="C273" s="199" t="s">
        <v>342</v>
      </c>
      <c r="D273" s="159">
        <v>5413</v>
      </c>
      <c r="E273" s="159" t="s">
        <v>435</v>
      </c>
      <c r="F273" s="159" t="s">
        <v>167</v>
      </c>
      <c r="H273" s="13">
        <v>0.3</v>
      </c>
      <c r="I273" s="13">
        <v>0.3</v>
      </c>
      <c r="J273" s="168">
        <v>11200</v>
      </c>
      <c r="K273" s="166">
        <v>3360</v>
      </c>
      <c r="L273" s="180">
        <f t="shared" si="8"/>
        <v>11200</v>
      </c>
      <c r="O273" s="168">
        <f t="shared" si="9"/>
        <v>3360</v>
      </c>
    </row>
    <row r="274" spans="2:15" x14ac:dyDescent="0.35">
      <c r="B274" s="172"/>
      <c r="C274" s="199" t="s">
        <v>404</v>
      </c>
      <c r="D274" s="159" t="s">
        <v>407</v>
      </c>
      <c r="E274" s="159" t="s">
        <v>436</v>
      </c>
      <c r="F274" s="159" t="s">
        <v>154</v>
      </c>
      <c r="H274" s="13">
        <v>0.22</v>
      </c>
      <c r="I274" s="13">
        <v>0.22</v>
      </c>
      <c r="J274" s="168">
        <v>13000</v>
      </c>
      <c r="K274" s="166">
        <v>2860</v>
      </c>
      <c r="L274" s="180">
        <f t="shared" si="8"/>
        <v>13000</v>
      </c>
      <c r="O274" s="168">
        <f t="shared" si="9"/>
        <v>2860</v>
      </c>
    </row>
    <row r="275" spans="2:15" x14ac:dyDescent="0.35">
      <c r="B275" s="172"/>
      <c r="C275" s="199" t="s">
        <v>405</v>
      </c>
      <c r="D275" s="159" t="s">
        <v>408</v>
      </c>
      <c r="E275" s="159" t="s">
        <v>437</v>
      </c>
      <c r="F275" s="159" t="s">
        <v>186</v>
      </c>
      <c r="H275" s="13">
        <v>0.4</v>
      </c>
      <c r="I275" s="13">
        <v>0.4</v>
      </c>
      <c r="J275" s="168">
        <v>126445</v>
      </c>
      <c r="K275" s="166">
        <v>50578</v>
      </c>
      <c r="L275" s="180">
        <f t="shared" si="8"/>
        <v>126445</v>
      </c>
      <c r="O275" s="168">
        <f t="shared" si="9"/>
        <v>50578</v>
      </c>
    </row>
    <row r="276" spans="2:15" x14ac:dyDescent="0.35">
      <c r="B276" s="172"/>
      <c r="C276" s="199" t="s">
        <v>405</v>
      </c>
      <c r="D276" s="159" t="s">
        <v>409</v>
      </c>
      <c r="E276" s="159" t="s">
        <v>438</v>
      </c>
      <c r="F276" s="159" t="s">
        <v>156</v>
      </c>
      <c r="H276" s="13">
        <v>0.05</v>
      </c>
      <c r="I276" s="13">
        <v>0.05</v>
      </c>
      <c r="J276" s="168">
        <v>100000</v>
      </c>
      <c r="K276" s="166">
        <v>5000</v>
      </c>
      <c r="L276" s="180">
        <f t="shared" si="8"/>
        <v>100000</v>
      </c>
      <c r="O276" s="168">
        <f t="shared" si="9"/>
        <v>5000</v>
      </c>
    </row>
    <row r="277" spans="2:15" x14ac:dyDescent="0.35">
      <c r="B277" s="172"/>
      <c r="C277" s="199" t="s">
        <v>405</v>
      </c>
      <c r="D277" s="159" t="s">
        <v>410</v>
      </c>
      <c r="E277" s="159" t="s">
        <v>439</v>
      </c>
      <c r="F277" s="159" t="s">
        <v>152</v>
      </c>
      <c r="H277" s="13">
        <v>0.2</v>
      </c>
      <c r="I277" s="13">
        <v>0.2</v>
      </c>
      <c r="J277" s="168">
        <v>639682</v>
      </c>
      <c r="K277" s="166">
        <v>127936.40000000001</v>
      </c>
      <c r="L277" s="180">
        <f t="shared" si="8"/>
        <v>639682</v>
      </c>
      <c r="O277" s="168">
        <f t="shared" si="9"/>
        <v>127936.40000000001</v>
      </c>
    </row>
    <row r="278" spans="2:15" x14ac:dyDescent="0.35">
      <c r="B278" s="172"/>
      <c r="C278" s="199" t="s">
        <v>405</v>
      </c>
      <c r="D278" s="159" t="s">
        <v>441</v>
      </c>
      <c r="E278" s="159" t="s">
        <v>444</v>
      </c>
      <c r="F278" s="159" t="s">
        <v>186</v>
      </c>
      <c r="H278" s="13">
        <v>0.4</v>
      </c>
      <c r="I278" s="13">
        <v>0.4</v>
      </c>
      <c r="J278" s="168">
        <v>259560</v>
      </c>
      <c r="K278" s="166">
        <v>103824</v>
      </c>
      <c r="L278" s="180">
        <f t="shared" si="8"/>
        <v>259560</v>
      </c>
      <c r="O278" s="168">
        <f t="shared" si="9"/>
        <v>103824</v>
      </c>
    </row>
    <row r="279" spans="2:15" x14ac:dyDescent="0.35">
      <c r="B279" s="172"/>
      <c r="C279" s="199" t="s">
        <v>440</v>
      </c>
      <c r="D279" s="159" t="s">
        <v>442</v>
      </c>
      <c r="E279" s="159" t="s">
        <v>445</v>
      </c>
      <c r="F279" s="159" t="s">
        <v>156</v>
      </c>
      <c r="H279" s="13">
        <v>0.05</v>
      </c>
      <c r="I279" s="13">
        <v>0.05</v>
      </c>
      <c r="J279" s="168">
        <v>2581803.75</v>
      </c>
      <c r="K279" s="166">
        <v>129090.1875</v>
      </c>
      <c r="L279" s="180">
        <f t="shared" si="8"/>
        <v>2581803.75</v>
      </c>
      <c r="O279" s="168">
        <f t="shared" si="9"/>
        <v>129090.1875</v>
      </c>
    </row>
    <row r="280" spans="2:15" x14ac:dyDescent="0.35">
      <c r="B280" s="172"/>
      <c r="C280" s="199" t="s">
        <v>440</v>
      </c>
      <c r="D280" s="159" t="s">
        <v>443</v>
      </c>
      <c r="E280" s="159" t="s">
        <v>446</v>
      </c>
      <c r="F280" s="159" t="s">
        <v>144</v>
      </c>
      <c r="H280" s="13">
        <v>0.35</v>
      </c>
      <c r="I280" s="13">
        <v>0.35</v>
      </c>
      <c r="J280" s="168">
        <v>2435000</v>
      </c>
      <c r="K280" s="166">
        <v>852250</v>
      </c>
      <c r="L280" s="180">
        <f t="shared" si="8"/>
        <v>2435000</v>
      </c>
      <c r="O280" s="168">
        <f t="shared" si="9"/>
        <v>852250</v>
      </c>
    </row>
    <row r="281" spans="2:15" x14ac:dyDescent="0.35">
      <c r="B281" s="172"/>
      <c r="C281" s="199" t="s">
        <v>316</v>
      </c>
      <c r="D281" s="159">
        <v>5411</v>
      </c>
      <c r="E281" s="159" t="s">
        <v>320</v>
      </c>
      <c r="F281" s="159" t="s">
        <v>241</v>
      </c>
      <c r="H281" s="13">
        <v>0.5</v>
      </c>
      <c r="I281" s="13">
        <v>0.5</v>
      </c>
      <c r="J281" s="168">
        <v>59500</v>
      </c>
      <c r="K281" s="166">
        <v>29750</v>
      </c>
      <c r="L281" s="180">
        <f t="shared" si="8"/>
        <v>59500</v>
      </c>
      <c r="O281" s="168">
        <f t="shared" si="9"/>
        <v>29750</v>
      </c>
    </row>
    <row r="282" spans="2:15" x14ac:dyDescent="0.35">
      <c r="B282" s="172"/>
      <c r="C282" s="199" t="s">
        <v>447</v>
      </c>
      <c r="D282" s="159">
        <v>5401</v>
      </c>
      <c r="E282" s="159" t="s">
        <v>359</v>
      </c>
      <c r="F282" s="159" t="s">
        <v>156</v>
      </c>
      <c r="H282" s="13">
        <v>0.05</v>
      </c>
      <c r="I282" s="13">
        <v>0.05</v>
      </c>
      <c r="J282" s="168">
        <v>59266.85</v>
      </c>
      <c r="K282" s="166">
        <v>2963.3425000000002</v>
      </c>
      <c r="L282" s="180">
        <f t="shared" si="8"/>
        <v>59266.85</v>
      </c>
      <c r="O282" s="168">
        <f t="shared" si="9"/>
        <v>2963.3425000000002</v>
      </c>
    </row>
    <row r="283" spans="2:15" x14ac:dyDescent="0.35">
      <c r="B283" s="172"/>
      <c r="C283" s="199" t="s">
        <v>342</v>
      </c>
      <c r="D283" s="159">
        <v>5316</v>
      </c>
      <c r="E283" s="159" t="s">
        <v>479</v>
      </c>
      <c r="F283" s="159" t="s">
        <v>216</v>
      </c>
      <c r="H283" s="13">
        <v>0.6</v>
      </c>
      <c r="I283" s="13">
        <v>0.6</v>
      </c>
      <c r="J283" s="168">
        <v>95480</v>
      </c>
      <c r="K283" s="166">
        <v>57288</v>
      </c>
      <c r="L283" s="180">
        <f t="shared" si="8"/>
        <v>95480</v>
      </c>
      <c r="O283" s="168">
        <f t="shared" si="9"/>
        <v>57288</v>
      </c>
    </row>
    <row r="284" spans="2:15" x14ac:dyDescent="0.35">
      <c r="B284" s="172"/>
      <c r="C284" s="199" t="s">
        <v>376</v>
      </c>
      <c r="D284" s="159">
        <v>5326</v>
      </c>
      <c r="E284" s="159" t="s">
        <v>480</v>
      </c>
      <c r="F284" s="159" t="s">
        <v>148</v>
      </c>
      <c r="H284" s="13">
        <v>0.2</v>
      </c>
      <c r="I284" s="13">
        <v>0.2</v>
      </c>
      <c r="J284" s="168">
        <v>61000</v>
      </c>
      <c r="K284" s="166">
        <v>12200</v>
      </c>
      <c r="L284" s="180">
        <f t="shared" si="8"/>
        <v>61000</v>
      </c>
      <c r="O284" s="168">
        <f t="shared" si="9"/>
        <v>12200</v>
      </c>
    </row>
    <row r="285" spans="2:15" x14ac:dyDescent="0.35">
      <c r="B285" s="172"/>
      <c r="C285" s="199" t="s">
        <v>404</v>
      </c>
      <c r="D285" s="159" t="s">
        <v>495</v>
      </c>
      <c r="E285" s="159" t="s">
        <v>481</v>
      </c>
      <c r="F285" s="159" t="s">
        <v>148</v>
      </c>
      <c r="H285" s="13">
        <v>0.2</v>
      </c>
      <c r="I285" s="13">
        <v>0.2</v>
      </c>
      <c r="J285" s="168">
        <v>348000</v>
      </c>
      <c r="K285" s="166">
        <v>69600</v>
      </c>
      <c r="L285" s="180">
        <f t="shared" si="8"/>
        <v>348000</v>
      </c>
      <c r="O285" s="168">
        <f t="shared" si="9"/>
        <v>69600</v>
      </c>
    </row>
    <row r="286" spans="2:15" x14ac:dyDescent="0.35">
      <c r="B286" s="172"/>
      <c r="C286" s="199" t="s">
        <v>405</v>
      </c>
      <c r="D286" s="159" t="s">
        <v>496</v>
      </c>
      <c r="E286" s="159" t="s">
        <v>482</v>
      </c>
      <c r="F286" s="159" t="s">
        <v>196</v>
      </c>
      <c r="H286" s="13">
        <v>0.5</v>
      </c>
      <c r="I286" s="13">
        <v>0.5</v>
      </c>
      <c r="J286" s="168">
        <v>7200</v>
      </c>
      <c r="K286" s="166">
        <v>3600</v>
      </c>
      <c r="L286" s="180">
        <f t="shared" si="8"/>
        <v>7200</v>
      </c>
      <c r="O286" s="168">
        <f t="shared" si="9"/>
        <v>3600</v>
      </c>
    </row>
    <row r="287" spans="2:15" x14ac:dyDescent="0.35">
      <c r="B287" s="172"/>
      <c r="C287" s="199" t="s">
        <v>404</v>
      </c>
      <c r="D287" s="159" t="s">
        <v>497</v>
      </c>
      <c r="E287" s="159" t="s">
        <v>483</v>
      </c>
      <c r="F287" s="159" t="s">
        <v>154</v>
      </c>
      <c r="H287" s="13">
        <v>0.22</v>
      </c>
      <c r="I287" s="13">
        <v>0.22</v>
      </c>
      <c r="J287" s="168">
        <v>3431741</v>
      </c>
      <c r="K287" s="166">
        <v>754983.02</v>
      </c>
      <c r="L287" s="180">
        <f t="shared" si="8"/>
        <v>3431741</v>
      </c>
      <c r="O287" s="168">
        <f t="shared" si="9"/>
        <v>754983.02</v>
      </c>
    </row>
    <row r="288" spans="2:15" x14ac:dyDescent="0.35">
      <c r="B288" s="172"/>
      <c r="C288" s="199" t="s">
        <v>404</v>
      </c>
      <c r="D288" s="159" t="s">
        <v>498</v>
      </c>
      <c r="E288" s="159" t="s">
        <v>484</v>
      </c>
      <c r="F288" s="159" t="s">
        <v>156</v>
      </c>
      <c r="H288" s="13">
        <v>0.05</v>
      </c>
      <c r="I288" s="13">
        <v>0.05</v>
      </c>
      <c r="J288" s="168">
        <v>2947999.65</v>
      </c>
      <c r="K288" s="166">
        <v>147399.98250000001</v>
      </c>
      <c r="L288" s="180">
        <f t="shared" si="8"/>
        <v>2947999.65</v>
      </c>
      <c r="O288" s="168">
        <f t="shared" si="9"/>
        <v>147399.98250000001</v>
      </c>
    </row>
    <row r="289" spans="2:15" x14ac:dyDescent="0.35">
      <c r="B289" s="172"/>
      <c r="C289" s="199" t="s">
        <v>448</v>
      </c>
      <c r="E289" s="159" t="s">
        <v>485</v>
      </c>
      <c r="F289" s="159" t="s">
        <v>167</v>
      </c>
      <c r="H289" s="13">
        <v>0.3</v>
      </c>
      <c r="I289" s="13">
        <v>0.3</v>
      </c>
      <c r="J289" s="168">
        <v>5125</v>
      </c>
      <c r="K289" s="166">
        <v>1537.5</v>
      </c>
      <c r="L289" s="180">
        <f t="shared" si="8"/>
        <v>5125</v>
      </c>
      <c r="O289" s="168">
        <f t="shared" si="9"/>
        <v>1537.5</v>
      </c>
    </row>
    <row r="290" spans="2:15" x14ac:dyDescent="0.35">
      <c r="B290" s="172"/>
      <c r="C290" s="199" t="s">
        <v>449</v>
      </c>
      <c r="E290" s="159" t="s">
        <v>485</v>
      </c>
      <c r="F290" s="159" t="s">
        <v>167</v>
      </c>
      <c r="H290" s="13">
        <v>0.3</v>
      </c>
      <c r="I290" s="13">
        <v>0.3</v>
      </c>
      <c r="J290" s="168">
        <v>5125</v>
      </c>
      <c r="K290" s="166">
        <v>1537.5</v>
      </c>
      <c r="L290" s="180">
        <f t="shared" si="8"/>
        <v>5125</v>
      </c>
      <c r="O290" s="168">
        <f t="shared" si="9"/>
        <v>1537.5</v>
      </c>
    </row>
    <row r="291" spans="2:15" x14ac:dyDescent="0.35">
      <c r="B291" s="172"/>
      <c r="C291" s="199" t="s">
        <v>450</v>
      </c>
      <c r="E291" s="159" t="s">
        <v>485</v>
      </c>
      <c r="F291" s="159" t="s">
        <v>167</v>
      </c>
      <c r="H291" s="13">
        <v>0.3</v>
      </c>
      <c r="I291" s="13">
        <v>0.3</v>
      </c>
      <c r="J291" s="168">
        <v>5125</v>
      </c>
      <c r="K291" s="166">
        <v>1537.5</v>
      </c>
      <c r="L291" s="180">
        <f t="shared" si="8"/>
        <v>5125</v>
      </c>
      <c r="O291" s="168">
        <f t="shared" si="9"/>
        <v>1537.5</v>
      </c>
    </row>
    <row r="292" spans="2:15" x14ac:dyDescent="0.35">
      <c r="B292" s="172"/>
      <c r="C292" s="199" t="s">
        <v>451</v>
      </c>
      <c r="E292" s="159" t="s">
        <v>485</v>
      </c>
      <c r="F292" s="159" t="s">
        <v>167</v>
      </c>
      <c r="H292" s="13">
        <v>0.3</v>
      </c>
      <c r="I292" s="13">
        <v>0.3</v>
      </c>
      <c r="J292" s="168">
        <v>5125</v>
      </c>
      <c r="K292" s="166">
        <v>1537.5</v>
      </c>
      <c r="L292" s="180">
        <f t="shared" si="8"/>
        <v>5125</v>
      </c>
      <c r="O292" s="168">
        <f t="shared" si="9"/>
        <v>1537.5</v>
      </c>
    </row>
    <row r="293" spans="2:15" x14ac:dyDescent="0.35">
      <c r="B293" s="172"/>
      <c r="C293" s="199" t="s">
        <v>452</v>
      </c>
      <c r="E293" s="159" t="s">
        <v>485</v>
      </c>
      <c r="F293" s="159" t="s">
        <v>167</v>
      </c>
      <c r="H293" s="13">
        <v>0.3</v>
      </c>
      <c r="I293" s="13">
        <v>0.3</v>
      </c>
      <c r="J293" s="168">
        <v>5125</v>
      </c>
      <c r="K293" s="166">
        <v>1537.5</v>
      </c>
      <c r="L293" s="180">
        <f t="shared" si="8"/>
        <v>5125</v>
      </c>
      <c r="O293" s="168">
        <f t="shared" si="9"/>
        <v>1537.5</v>
      </c>
    </row>
    <row r="294" spans="2:15" x14ac:dyDescent="0.35">
      <c r="B294" s="172"/>
      <c r="C294" s="199" t="s">
        <v>453</v>
      </c>
      <c r="E294" s="159" t="s">
        <v>485</v>
      </c>
      <c r="F294" s="159" t="s">
        <v>167</v>
      </c>
      <c r="H294" s="13">
        <v>0.3</v>
      </c>
      <c r="I294" s="13">
        <v>0.3</v>
      </c>
      <c r="J294" s="168">
        <v>5125</v>
      </c>
      <c r="K294" s="166">
        <v>1537.5</v>
      </c>
      <c r="L294" s="180">
        <f t="shared" si="8"/>
        <v>5125</v>
      </c>
      <c r="O294" s="168">
        <f t="shared" si="9"/>
        <v>1537.5</v>
      </c>
    </row>
    <row r="295" spans="2:15" x14ac:dyDescent="0.35">
      <c r="B295" s="172"/>
      <c r="C295" s="199" t="s">
        <v>454</v>
      </c>
      <c r="E295" s="159" t="s">
        <v>485</v>
      </c>
      <c r="F295" s="159" t="s">
        <v>167</v>
      </c>
      <c r="H295" s="13">
        <v>0.3</v>
      </c>
      <c r="I295" s="13">
        <v>0.3</v>
      </c>
      <c r="J295" s="168">
        <v>5125</v>
      </c>
      <c r="K295" s="166">
        <v>1537.5</v>
      </c>
      <c r="L295" s="180">
        <f t="shared" si="8"/>
        <v>5125</v>
      </c>
      <c r="O295" s="168">
        <f t="shared" si="9"/>
        <v>1537.5</v>
      </c>
    </row>
    <row r="296" spans="2:15" x14ac:dyDescent="0.35">
      <c r="B296" s="172"/>
      <c r="C296" s="199" t="s">
        <v>455</v>
      </c>
      <c r="E296" s="159" t="s">
        <v>485</v>
      </c>
      <c r="F296" s="159" t="s">
        <v>167</v>
      </c>
      <c r="H296" s="13">
        <v>0.3</v>
      </c>
      <c r="I296" s="13">
        <v>0.3</v>
      </c>
      <c r="J296" s="168">
        <v>5125</v>
      </c>
      <c r="K296" s="166">
        <v>1537.5</v>
      </c>
      <c r="L296" s="180">
        <f t="shared" si="8"/>
        <v>5125</v>
      </c>
      <c r="O296" s="168">
        <f t="shared" si="9"/>
        <v>1537.5</v>
      </c>
    </row>
    <row r="297" spans="2:15" x14ac:dyDescent="0.35">
      <c r="B297" s="172"/>
      <c r="C297" s="199" t="s">
        <v>456</v>
      </c>
      <c r="E297" s="159" t="s">
        <v>486</v>
      </c>
      <c r="F297" s="159" t="s">
        <v>186</v>
      </c>
      <c r="H297" s="13">
        <v>0.4</v>
      </c>
      <c r="I297" s="13">
        <v>0.4</v>
      </c>
      <c r="J297" s="168">
        <v>14480000</v>
      </c>
      <c r="K297" s="166">
        <v>5792000</v>
      </c>
      <c r="L297" s="180">
        <f t="shared" si="8"/>
        <v>14480000</v>
      </c>
      <c r="O297" s="168">
        <f t="shared" si="9"/>
        <v>5792000</v>
      </c>
    </row>
    <row r="298" spans="2:15" x14ac:dyDescent="0.35">
      <c r="B298" s="172"/>
      <c r="C298" s="199" t="s">
        <v>457</v>
      </c>
      <c r="E298" s="159" t="s">
        <v>487</v>
      </c>
      <c r="F298" s="159" t="s">
        <v>144</v>
      </c>
      <c r="H298" s="13">
        <v>0.35</v>
      </c>
      <c r="I298" s="13">
        <v>0.35</v>
      </c>
      <c r="J298" s="168">
        <v>84500</v>
      </c>
      <c r="K298" s="166">
        <v>29574.999999999996</v>
      </c>
      <c r="L298" s="180">
        <f t="shared" si="8"/>
        <v>84500</v>
      </c>
      <c r="O298" s="168">
        <f t="shared" si="9"/>
        <v>29574.999999999996</v>
      </c>
    </row>
    <row r="299" spans="2:15" x14ac:dyDescent="0.35">
      <c r="B299" s="172"/>
      <c r="C299" s="199" t="s">
        <v>458</v>
      </c>
      <c r="E299" s="159" t="s">
        <v>366</v>
      </c>
      <c r="F299" s="159" t="s">
        <v>196</v>
      </c>
      <c r="H299" s="13">
        <v>0.5</v>
      </c>
      <c r="I299" s="13">
        <v>0.5</v>
      </c>
      <c r="J299" s="168">
        <v>1100000</v>
      </c>
      <c r="K299" s="166">
        <v>550000</v>
      </c>
      <c r="L299" s="180">
        <f t="shared" si="8"/>
        <v>1100000</v>
      </c>
      <c r="O299" s="168">
        <f t="shared" si="9"/>
        <v>550000</v>
      </c>
    </row>
    <row r="300" spans="2:15" x14ac:dyDescent="0.35">
      <c r="B300" s="172"/>
      <c r="C300" s="199" t="s">
        <v>459</v>
      </c>
      <c r="E300" s="159" t="s">
        <v>488</v>
      </c>
      <c r="F300" s="159" t="s">
        <v>144</v>
      </c>
      <c r="H300" s="13">
        <v>0.35</v>
      </c>
      <c r="I300" s="13">
        <v>0.35</v>
      </c>
      <c r="J300" s="168">
        <v>91650</v>
      </c>
      <c r="K300" s="166">
        <v>32077.499999999996</v>
      </c>
      <c r="L300" s="180">
        <f t="shared" si="8"/>
        <v>91650</v>
      </c>
      <c r="O300" s="168">
        <f t="shared" si="9"/>
        <v>32077.499999999996</v>
      </c>
    </row>
    <row r="301" spans="2:15" x14ac:dyDescent="0.35">
      <c r="B301" s="172"/>
      <c r="C301" s="199" t="s">
        <v>460</v>
      </c>
      <c r="E301" s="159" t="s">
        <v>489</v>
      </c>
      <c r="F301" s="159" t="s">
        <v>144</v>
      </c>
      <c r="H301" s="13">
        <v>0.35</v>
      </c>
      <c r="I301" s="13">
        <v>0.35</v>
      </c>
      <c r="J301" s="168">
        <v>9000</v>
      </c>
      <c r="K301" s="166">
        <v>3150</v>
      </c>
      <c r="L301" s="180">
        <f t="shared" si="8"/>
        <v>9000</v>
      </c>
      <c r="O301" s="168">
        <f t="shared" si="9"/>
        <v>3150</v>
      </c>
    </row>
    <row r="302" spans="2:15" x14ac:dyDescent="0.35">
      <c r="B302" s="172"/>
      <c r="C302" s="199" t="s">
        <v>386</v>
      </c>
      <c r="E302" s="159" t="s">
        <v>490</v>
      </c>
      <c r="F302" s="159" t="s">
        <v>144</v>
      </c>
      <c r="H302" s="13">
        <v>0.35</v>
      </c>
      <c r="I302" s="13">
        <v>0.35</v>
      </c>
      <c r="J302" s="168">
        <v>267600</v>
      </c>
      <c r="K302" s="166">
        <v>93660</v>
      </c>
      <c r="L302" s="180">
        <f t="shared" si="8"/>
        <v>267600</v>
      </c>
      <c r="O302" s="168">
        <f t="shared" si="9"/>
        <v>93660</v>
      </c>
    </row>
    <row r="303" spans="2:15" x14ac:dyDescent="0.35">
      <c r="B303" s="172"/>
      <c r="C303" s="199" t="s">
        <v>461</v>
      </c>
      <c r="E303" s="159" t="s">
        <v>490</v>
      </c>
      <c r="F303" s="159" t="s">
        <v>144</v>
      </c>
      <c r="H303" s="13">
        <v>0.35</v>
      </c>
      <c r="I303" s="13">
        <v>0.35</v>
      </c>
      <c r="J303" s="168">
        <v>367200</v>
      </c>
      <c r="K303" s="166">
        <v>128519.99999999999</v>
      </c>
      <c r="L303" s="180">
        <f t="shared" si="8"/>
        <v>367200</v>
      </c>
      <c r="O303" s="168">
        <f t="shared" si="9"/>
        <v>128519.99999999999</v>
      </c>
    </row>
    <row r="304" spans="2:15" x14ac:dyDescent="0.35">
      <c r="B304" s="172"/>
      <c r="C304" s="199" t="s">
        <v>387</v>
      </c>
      <c r="E304" s="159" t="s">
        <v>491</v>
      </c>
      <c r="F304" s="159" t="s">
        <v>144</v>
      </c>
      <c r="H304" s="13">
        <v>0.35</v>
      </c>
      <c r="I304" s="13">
        <v>0.35</v>
      </c>
      <c r="J304" s="168">
        <v>367200</v>
      </c>
      <c r="K304" s="166">
        <v>128519.99999999999</v>
      </c>
      <c r="L304" s="180">
        <f t="shared" si="8"/>
        <v>367200</v>
      </c>
      <c r="O304" s="168">
        <f t="shared" si="9"/>
        <v>128519.99999999999</v>
      </c>
    </row>
    <row r="305" spans="1:15" x14ac:dyDescent="0.35">
      <c r="B305" s="172"/>
      <c r="C305" s="199" t="s">
        <v>385</v>
      </c>
      <c r="E305" s="159" t="s">
        <v>492</v>
      </c>
      <c r="F305" s="159" t="s">
        <v>144</v>
      </c>
      <c r="H305" s="13">
        <v>0.35</v>
      </c>
      <c r="I305" s="13">
        <v>0.35</v>
      </c>
      <c r="J305" s="168">
        <v>343720</v>
      </c>
      <c r="K305" s="166">
        <v>120301.99999999999</v>
      </c>
      <c r="L305" s="180">
        <f t="shared" si="8"/>
        <v>343720</v>
      </c>
      <c r="O305" s="168">
        <f t="shared" si="9"/>
        <v>120301.99999999999</v>
      </c>
    </row>
    <row r="306" spans="1:15" x14ac:dyDescent="0.35">
      <c r="B306" s="172"/>
      <c r="C306" s="199" t="s">
        <v>462</v>
      </c>
      <c r="E306" s="159" t="s">
        <v>493</v>
      </c>
      <c r="F306" s="159" t="s">
        <v>144</v>
      </c>
      <c r="H306" s="13">
        <v>0.35</v>
      </c>
      <c r="I306" s="13">
        <v>0.35</v>
      </c>
      <c r="J306" s="168">
        <v>336000</v>
      </c>
      <c r="K306" s="166">
        <v>117599.99999999999</v>
      </c>
      <c r="L306" s="180">
        <f t="shared" si="8"/>
        <v>336000</v>
      </c>
      <c r="O306" s="168">
        <f t="shared" si="9"/>
        <v>117599.99999999999</v>
      </c>
    </row>
    <row r="307" spans="1:15" x14ac:dyDescent="0.35">
      <c r="B307" s="172"/>
      <c r="C307" s="199" t="s">
        <v>463</v>
      </c>
      <c r="E307" s="159" t="s">
        <v>494</v>
      </c>
      <c r="F307" s="159" t="s">
        <v>144</v>
      </c>
      <c r="H307" s="13">
        <v>0.35</v>
      </c>
      <c r="I307" s="13">
        <v>0.35</v>
      </c>
      <c r="J307" s="168">
        <v>157630</v>
      </c>
      <c r="K307" s="166">
        <v>55170.5</v>
      </c>
      <c r="L307" s="180">
        <f t="shared" si="8"/>
        <v>157630</v>
      </c>
      <c r="O307" s="168">
        <f t="shared" si="9"/>
        <v>55170.5</v>
      </c>
    </row>
    <row r="308" spans="1:15" x14ac:dyDescent="0.35">
      <c r="B308" s="172"/>
      <c r="C308" s="199" t="s">
        <v>464</v>
      </c>
      <c r="E308" s="159" t="s">
        <v>490</v>
      </c>
      <c r="F308" s="159" t="s">
        <v>144</v>
      </c>
      <c r="H308" s="13">
        <v>0.35</v>
      </c>
      <c r="I308" s="13">
        <v>0.35</v>
      </c>
      <c r="J308" s="168">
        <v>267600</v>
      </c>
      <c r="K308" s="166">
        <v>93660</v>
      </c>
      <c r="L308" s="180">
        <f t="shared" si="8"/>
        <v>267600</v>
      </c>
      <c r="O308" s="168">
        <f t="shared" si="9"/>
        <v>93660</v>
      </c>
    </row>
    <row r="309" spans="1:15" x14ac:dyDescent="0.35">
      <c r="B309" s="172"/>
      <c r="C309" s="199" t="s">
        <v>461</v>
      </c>
      <c r="E309" s="159" t="s">
        <v>490</v>
      </c>
      <c r="F309" s="159" t="s">
        <v>144</v>
      </c>
      <c r="H309" s="13">
        <v>0.35</v>
      </c>
      <c r="I309" s="13">
        <v>0.35</v>
      </c>
      <c r="J309" s="168">
        <v>367200</v>
      </c>
      <c r="K309" s="166">
        <v>128519.99999999999</v>
      </c>
      <c r="L309" s="180">
        <f t="shared" si="8"/>
        <v>367200</v>
      </c>
      <c r="O309" s="168">
        <f t="shared" si="9"/>
        <v>128519.99999999999</v>
      </c>
    </row>
    <row r="310" spans="1:15" x14ac:dyDescent="0.35">
      <c r="B310" s="172"/>
      <c r="C310" s="199" t="s">
        <v>387</v>
      </c>
      <c r="E310" s="159" t="s">
        <v>491</v>
      </c>
      <c r="F310" s="159" t="s">
        <v>144</v>
      </c>
      <c r="H310" s="13">
        <v>0.35</v>
      </c>
      <c r="I310" s="13">
        <v>0.35</v>
      </c>
      <c r="J310" s="168">
        <v>367200</v>
      </c>
      <c r="K310" s="166">
        <v>128519.99999999999</v>
      </c>
      <c r="L310" s="180">
        <f t="shared" si="8"/>
        <v>367200</v>
      </c>
      <c r="O310" s="168">
        <f t="shared" si="9"/>
        <v>128519.99999999999</v>
      </c>
    </row>
    <row r="311" spans="1:15" x14ac:dyDescent="0.35">
      <c r="B311" s="172"/>
      <c r="C311" s="199" t="s">
        <v>385</v>
      </c>
      <c r="E311" s="159" t="s">
        <v>492</v>
      </c>
      <c r="F311" s="159" t="s">
        <v>144</v>
      </c>
      <c r="H311" s="13">
        <v>0.35</v>
      </c>
      <c r="I311" s="13">
        <v>0.35</v>
      </c>
      <c r="J311" s="168">
        <v>343720</v>
      </c>
      <c r="K311" s="166">
        <v>120301.99999999999</v>
      </c>
      <c r="L311" s="180">
        <f t="shared" si="8"/>
        <v>343720</v>
      </c>
      <c r="O311" s="168">
        <f t="shared" si="9"/>
        <v>120301.99999999999</v>
      </c>
    </row>
    <row r="312" spans="1:15" x14ac:dyDescent="0.35">
      <c r="A312" s="197"/>
      <c r="B312" s="182"/>
      <c r="C312" s="199" t="s">
        <v>462</v>
      </c>
      <c r="E312" s="159" t="s">
        <v>493</v>
      </c>
      <c r="F312" s="141" t="s">
        <v>144</v>
      </c>
      <c r="G312" s="118"/>
      <c r="H312" s="127">
        <v>0.35</v>
      </c>
      <c r="I312" s="13">
        <v>0.35</v>
      </c>
      <c r="J312" s="168">
        <v>336000</v>
      </c>
      <c r="K312" s="166">
        <v>117599.99999999999</v>
      </c>
      <c r="L312" s="180">
        <f t="shared" si="8"/>
        <v>336000</v>
      </c>
      <c r="M312" s="174"/>
      <c r="N312" s="174"/>
      <c r="O312" s="168">
        <f t="shared" si="9"/>
        <v>117599.99999999999</v>
      </c>
    </row>
    <row r="313" spans="1:15" x14ac:dyDescent="0.35">
      <c r="B313" s="182"/>
      <c r="C313" s="199" t="s">
        <v>465</v>
      </c>
      <c r="E313" s="159" t="s">
        <v>494</v>
      </c>
      <c r="F313" s="141" t="s">
        <v>144</v>
      </c>
      <c r="G313" s="118"/>
      <c r="H313" s="127">
        <v>0.35</v>
      </c>
      <c r="I313" s="13">
        <v>0.35</v>
      </c>
      <c r="J313" s="168">
        <v>157630</v>
      </c>
      <c r="K313" s="166">
        <v>55170.5</v>
      </c>
      <c r="L313" s="180">
        <f t="shared" si="8"/>
        <v>157630</v>
      </c>
      <c r="O313" s="168">
        <f t="shared" si="9"/>
        <v>55170.5</v>
      </c>
    </row>
    <row r="314" spans="1:15" x14ac:dyDescent="0.35">
      <c r="B314" s="182"/>
      <c r="C314" s="199" t="s">
        <v>466</v>
      </c>
      <c r="D314" s="159">
        <v>5352</v>
      </c>
      <c r="E314" s="159" t="s">
        <v>365</v>
      </c>
      <c r="F314" s="141" t="s">
        <v>186</v>
      </c>
      <c r="G314" s="118"/>
      <c r="H314" s="127">
        <v>0.4</v>
      </c>
      <c r="I314" s="13">
        <v>0.4</v>
      </c>
      <c r="J314" s="168">
        <v>870000</v>
      </c>
      <c r="K314" s="166">
        <v>348000</v>
      </c>
      <c r="L314" s="180">
        <f t="shared" si="8"/>
        <v>870000</v>
      </c>
      <c r="O314" s="168">
        <f t="shared" si="9"/>
        <v>348000</v>
      </c>
    </row>
    <row r="315" spans="1:15" x14ac:dyDescent="0.35">
      <c r="B315" s="182"/>
      <c r="C315" s="199" t="s">
        <v>467</v>
      </c>
      <c r="D315" s="159">
        <v>5409</v>
      </c>
      <c r="E315" s="159" t="s">
        <v>365</v>
      </c>
      <c r="F315" s="141" t="s">
        <v>186</v>
      </c>
      <c r="G315" s="118"/>
      <c r="H315" s="127">
        <v>0.4</v>
      </c>
      <c r="I315" s="13">
        <v>0.4</v>
      </c>
      <c r="J315" s="168">
        <v>870000</v>
      </c>
      <c r="K315" s="166">
        <v>348000</v>
      </c>
      <c r="L315" s="180">
        <f t="shared" si="8"/>
        <v>870000</v>
      </c>
      <c r="O315" s="168">
        <f t="shared" si="9"/>
        <v>348000</v>
      </c>
    </row>
    <row r="316" spans="1:15" x14ac:dyDescent="0.35">
      <c r="B316" s="182"/>
      <c r="C316" s="199" t="s">
        <v>468</v>
      </c>
      <c r="D316" s="159">
        <v>5265</v>
      </c>
      <c r="E316" s="159" t="s">
        <v>365</v>
      </c>
      <c r="F316" s="141" t="s">
        <v>186</v>
      </c>
      <c r="G316" s="118"/>
      <c r="H316" s="127">
        <v>0.4</v>
      </c>
      <c r="I316" s="13">
        <v>0.4</v>
      </c>
      <c r="J316" s="168">
        <v>870000</v>
      </c>
      <c r="K316" s="166">
        <v>348000</v>
      </c>
      <c r="L316" s="180">
        <f t="shared" si="8"/>
        <v>870000</v>
      </c>
      <c r="O316" s="168">
        <f t="shared" si="9"/>
        <v>348000</v>
      </c>
    </row>
    <row r="317" spans="1:15" x14ac:dyDescent="0.35">
      <c r="B317" s="182"/>
      <c r="C317" s="199" t="s">
        <v>469</v>
      </c>
      <c r="D317" s="159">
        <v>5368</v>
      </c>
      <c r="E317" s="159" t="s">
        <v>365</v>
      </c>
      <c r="F317" s="141" t="s">
        <v>186</v>
      </c>
      <c r="G317" s="118"/>
      <c r="H317" s="127">
        <v>0.4</v>
      </c>
      <c r="I317" s="13">
        <v>0.4</v>
      </c>
      <c r="J317" s="168">
        <v>870000</v>
      </c>
      <c r="K317" s="166">
        <v>348000</v>
      </c>
      <c r="L317" s="180">
        <f t="shared" si="8"/>
        <v>870000</v>
      </c>
      <c r="O317" s="168">
        <f t="shared" si="9"/>
        <v>348000</v>
      </c>
    </row>
    <row r="318" spans="1:15" x14ac:dyDescent="0.35">
      <c r="B318" s="182"/>
      <c r="C318" s="199" t="s">
        <v>470</v>
      </c>
      <c r="D318" s="159">
        <v>5369</v>
      </c>
      <c r="E318" s="159" t="s">
        <v>365</v>
      </c>
      <c r="F318" s="141" t="s">
        <v>186</v>
      </c>
      <c r="G318" s="118"/>
      <c r="H318" s="127">
        <v>0.4</v>
      </c>
      <c r="I318" s="13">
        <v>0.4</v>
      </c>
      <c r="J318" s="168">
        <v>870000</v>
      </c>
      <c r="K318">
        <v>348000</v>
      </c>
      <c r="L318" s="180">
        <f t="shared" si="8"/>
        <v>870000</v>
      </c>
      <c r="O318" s="168">
        <f t="shared" si="9"/>
        <v>348000</v>
      </c>
    </row>
    <row r="319" spans="1:15" x14ac:dyDescent="0.35">
      <c r="B319" s="182"/>
      <c r="C319" s="199" t="s">
        <v>471</v>
      </c>
      <c r="D319" s="159">
        <v>5371</v>
      </c>
      <c r="E319" s="159" t="s">
        <v>365</v>
      </c>
      <c r="F319" s="141" t="s">
        <v>186</v>
      </c>
      <c r="G319" s="118"/>
      <c r="H319" s="127">
        <v>0.4</v>
      </c>
      <c r="I319" s="13">
        <v>0.4</v>
      </c>
      <c r="J319" s="168">
        <v>870000</v>
      </c>
      <c r="K319">
        <v>348000</v>
      </c>
      <c r="L319" s="180">
        <f t="shared" si="8"/>
        <v>870000</v>
      </c>
      <c r="O319" s="168">
        <f t="shared" si="9"/>
        <v>348000</v>
      </c>
    </row>
    <row r="320" spans="1:15" x14ac:dyDescent="0.35">
      <c r="B320" s="182"/>
      <c r="C320" s="199" t="s">
        <v>472</v>
      </c>
      <c r="D320" s="159">
        <v>5377</v>
      </c>
      <c r="E320" s="159" t="s">
        <v>365</v>
      </c>
      <c r="F320" s="141" t="s">
        <v>186</v>
      </c>
      <c r="G320" s="118"/>
      <c r="H320" s="127">
        <v>0.4</v>
      </c>
      <c r="I320" s="13">
        <v>0.4</v>
      </c>
      <c r="J320" s="168">
        <v>870000</v>
      </c>
      <c r="K320">
        <v>348000</v>
      </c>
      <c r="L320" s="180">
        <f t="shared" si="8"/>
        <v>870000</v>
      </c>
      <c r="O320" s="168">
        <f t="shared" si="9"/>
        <v>348000</v>
      </c>
    </row>
    <row r="321" spans="1:15" x14ac:dyDescent="0.35">
      <c r="B321" s="182"/>
      <c r="C321" s="199" t="s">
        <v>473</v>
      </c>
      <c r="D321" s="159">
        <v>5402</v>
      </c>
      <c r="E321" s="159" t="s">
        <v>365</v>
      </c>
      <c r="F321" s="141" t="s">
        <v>186</v>
      </c>
      <c r="G321" s="118"/>
      <c r="H321" s="127">
        <v>0.4</v>
      </c>
      <c r="I321" s="13">
        <v>0.4</v>
      </c>
      <c r="J321" s="168">
        <v>870000</v>
      </c>
      <c r="K321">
        <v>348000</v>
      </c>
      <c r="L321" s="180">
        <f t="shared" si="8"/>
        <v>870000</v>
      </c>
      <c r="O321" s="168">
        <f t="shared" si="9"/>
        <v>348000</v>
      </c>
    </row>
    <row r="322" spans="1:15" x14ac:dyDescent="0.35">
      <c r="B322" s="182"/>
      <c r="C322" s="199" t="s">
        <v>385</v>
      </c>
      <c r="D322" s="159">
        <v>5402</v>
      </c>
      <c r="E322" s="159" t="s">
        <v>365</v>
      </c>
      <c r="F322" s="141" t="s">
        <v>186</v>
      </c>
      <c r="G322" s="118"/>
      <c r="H322" s="127">
        <v>0.4</v>
      </c>
      <c r="I322" s="13">
        <v>0.4</v>
      </c>
      <c r="J322" s="168">
        <v>870000</v>
      </c>
      <c r="K322">
        <v>348000</v>
      </c>
      <c r="L322" s="180">
        <f t="shared" si="8"/>
        <v>870000</v>
      </c>
      <c r="O322" s="168">
        <f t="shared" si="9"/>
        <v>348000</v>
      </c>
    </row>
    <row r="323" spans="1:15" x14ac:dyDescent="0.35">
      <c r="B323" s="182"/>
      <c r="C323" s="199" t="s">
        <v>387</v>
      </c>
      <c r="D323" s="159">
        <v>5403</v>
      </c>
      <c r="E323" s="159" t="s">
        <v>365</v>
      </c>
      <c r="F323" s="141" t="s">
        <v>186</v>
      </c>
      <c r="G323" s="118"/>
      <c r="H323" s="127">
        <v>0.4</v>
      </c>
      <c r="I323" s="13">
        <v>0.4</v>
      </c>
      <c r="J323" s="168">
        <v>870000</v>
      </c>
      <c r="K323">
        <v>348000</v>
      </c>
      <c r="L323" s="180">
        <f t="shared" si="8"/>
        <v>870000</v>
      </c>
      <c r="O323" s="168">
        <f t="shared" si="9"/>
        <v>348000</v>
      </c>
    </row>
    <row r="324" spans="1:15" x14ac:dyDescent="0.35">
      <c r="B324" s="182"/>
      <c r="C324" s="199" t="s">
        <v>461</v>
      </c>
      <c r="D324" s="159">
        <v>5404</v>
      </c>
      <c r="E324" s="159" t="s">
        <v>365</v>
      </c>
      <c r="F324" s="141" t="s">
        <v>186</v>
      </c>
      <c r="G324" s="118"/>
      <c r="H324" s="127">
        <v>0.4</v>
      </c>
      <c r="I324" s="13">
        <v>0.4</v>
      </c>
      <c r="J324" s="168">
        <v>870000</v>
      </c>
      <c r="K324">
        <v>348000</v>
      </c>
      <c r="L324" s="180">
        <f t="shared" si="8"/>
        <v>870000</v>
      </c>
      <c r="O324" s="168">
        <f t="shared" si="9"/>
        <v>348000</v>
      </c>
    </row>
    <row r="325" spans="1:15" x14ac:dyDescent="0.35">
      <c r="B325" s="182"/>
      <c r="C325" s="199" t="s">
        <v>474</v>
      </c>
      <c r="D325" s="159">
        <v>5405</v>
      </c>
      <c r="E325" s="159" t="s">
        <v>365</v>
      </c>
      <c r="F325" s="141" t="s">
        <v>186</v>
      </c>
      <c r="G325" s="118"/>
      <c r="H325" s="127">
        <v>0.4</v>
      </c>
      <c r="I325" s="13">
        <v>0.4</v>
      </c>
      <c r="J325" s="168">
        <v>870000</v>
      </c>
      <c r="K325">
        <v>348000</v>
      </c>
      <c r="L325" s="180">
        <f t="shared" si="8"/>
        <v>870000</v>
      </c>
      <c r="O325" s="168">
        <f t="shared" si="9"/>
        <v>348000</v>
      </c>
    </row>
    <row r="326" spans="1:15" x14ac:dyDescent="0.35">
      <c r="B326" s="182"/>
      <c r="C326" s="199" t="s">
        <v>475</v>
      </c>
      <c r="D326" s="159">
        <v>5335</v>
      </c>
      <c r="E326" s="159" t="s">
        <v>365</v>
      </c>
      <c r="F326" s="141" t="s">
        <v>186</v>
      </c>
      <c r="G326" s="118"/>
      <c r="H326" s="127">
        <v>0.4</v>
      </c>
      <c r="I326" s="13">
        <v>0.4</v>
      </c>
      <c r="J326" s="168">
        <v>870000</v>
      </c>
      <c r="K326">
        <v>348000</v>
      </c>
      <c r="L326" s="180">
        <f t="shared" si="8"/>
        <v>870000</v>
      </c>
      <c r="O326" s="168">
        <f t="shared" si="9"/>
        <v>348000</v>
      </c>
    </row>
    <row r="327" spans="1:15" x14ac:dyDescent="0.35">
      <c r="B327" s="182"/>
      <c r="C327" s="199" t="s">
        <v>476</v>
      </c>
      <c r="D327" s="159">
        <v>5406</v>
      </c>
      <c r="E327" s="159" t="s">
        <v>365</v>
      </c>
      <c r="F327" s="141" t="s">
        <v>186</v>
      </c>
      <c r="G327" s="118"/>
      <c r="H327" s="127">
        <v>0.4</v>
      </c>
      <c r="I327" s="13">
        <v>0.4</v>
      </c>
      <c r="J327" s="168">
        <v>870000</v>
      </c>
      <c r="K327">
        <v>348000</v>
      </c>
      <c r="L327" s="180">
        <f t="shared" si="8"/>
        <v>870000</v>
      </c>
      <c r="O327" s="168">
        <f t="shared" si="9"/>
        <v>348000</v>
      </c>
    </row>
    <row r="328" spans="1:15" x14ac:dyDescent="0.35">
      <c r="B328" s="182"/>
      <c r="C328" s="199" t="s">
        <v>477</v>
      </c>
      <c r="D328" s="159">
        <v>5407</v>
      </c>
      <c r="E328" s="159" t="s">
        <v>365</v>
      </c>
      <c r="F328" s="141" t="s">
        <v>186</v>
      </c>
      <c r="G328" s="118"/>
      <c r="H328" s="127">
        <v>0.4</v>
      </c>
      <c r="I328" s="13">
        <v>0.4</v>
      </c>
      <c r="J328" s="168">
        <v>870000</v>
      </c>
      <c r="K328">
        <v>348000</v>
      </c>
      <c r="L328" s="180">
        <f t="shared" si="8"/>
        <v>870000</v>
      </c>
      <c r="O328" s="168">
        <f t="shared" si="9"/>
        <v>348000</v>
      </c>
    </row>
    <row r="329" spans="1:15" x14ac:dyDescent="0.35">
      <c r="B329" s="182"/>
      <c r="C329" s="199" t="s">
        <v>478</v>
      </c>
      <c r="D329" s="159">
        <v>5408</v>
      </c>
      <c r="E329" s="159" t="s">
        <v>365</v>
      </c>
      <c r="F329" s="141" t="s">
        <v>186</v>
      </c>
      <c r="G329" s="118"/>
      <c r="H329" s="127">
        <v>0.4</v>
      </c>
      <c r="I329" s="13">
        <v>0.4</v>
      </c>
      <c r="J329" s="168">
        <v>870000</v>
      </c>
      <c r="K329">
        <v>348000</v>
      </c>
      <c r="L329" s="180">
        <f t="shared" si="8"/>
        <v>870000</v>
      </c>
      <c r="O329" s="168">
        <f t="shared" si="9"/>
        <v>348000</v>
      </c>
    </row>
    <row r="330" spans="1:15" x14ac:dyDescent="0.35">
      <c r="A330" s="197">
        <v>45413</v>
      </c>
      <c r="B330" s="201"/>
      <c r="C330" s="199" t="s">
        <v>363</v>
      </c>
      <c r="D330" s="159">
        <v>5573</v>
      </c>
      <c r="E330" s="159" t="s">
        <v>390</v>
      </c>
      <c r="F330" s="141" t="s">
        <v>152</v>
      </c>
      <c r="G330" s="118"/>
      <c r="H330" s="127">
        <v>0.2</v>
      </c>
      <c r="I330" s="13">
        <v>0.2</v>
      </c>
      <c r="J330" s="168">
        <v>138500</v>
      </c>
      <c r="K330">
        <v>27700</v>
      </c>
      <c r="L330" s="180">
        <f t="shared" si="8"/>
        <v>138500</v>
      </c>
      <c r="O330" s="168">
        <f t="shared" si="9"/>
        <v>27700</v>
      </c>
    </row>
    <row r="331" spans="1:15" x14ac:dyDescent="0.35">
      <c r="A331" s="200"/>
      <c r="B331" s="201"/>
      <c r="C331" s="199" t="s">
        <v>362</v>
      </c>
      <c r="D331" s="159">
        <v>5576</v>
      </c>
      <c r="E331" s="159" t="s">
        <v>671</v>
      </c>
      <c r="F331" s="141" t="s">
        <v>154</v>
      </c>
      <c r="G331" s="118"/>
      <c r="H331" s="127">
        <v>0.22</v>
      </c>
      <c r="I331" s="13">
        <v>0.22</v>
      </c>
      <c r="J331" s="168">
        <v>52600</v>
      </c>
      <c r="K331">
        <v>11572</v>
      </c>
      <c r="L331" s="180">
        <f t="shared" ref="L331:L394" si="10">J331</f>
        <v>52600</v>
      </c>
      <c r="O331" s="168">
        <f t="shared" ref="O331:O394" si="11">K331</f>
        <v>11572</v>
      </c>
    </row>
    <row r="332" spans="1:15" x14ac:dyDescent="0.35">
      <c r="A332" s="200"/>
      <c r="B332" s="201"/>
      <c r="C332" s="199" t="s">
        <v>362</v>
      </c>
      <c r="D332" s="159">
        <v>5421</v>
      </c>
      <c r="E332" s="159" t="s">
        <v>672</v>
      </c>
      <c r="F332" s="142" t="s">
        <v>156</v>
      </c>
      <c r="G332" s="118"/>
      <c r="H332" s="127">
        <v>0.05</v>
      </c>
      <c r="I332" s="13">
        <v>0.05</v>
      </c>
      <c r="J332" s="168">
        <v>2100000</v>
      </c>
      <c r="K332">
        <v>105000</v>
      </c>
      <c r="L332" s="180">
        <f t="shared" si="10"/>
        <v>2100000</v>
      </c>
      <c r="O332" s="168">
        <f t="shared" si="11"/>
        <v>105000</v>
      </c>
    </row>
    <row r="333" spans="1:15" x14ac:dyDescent="0.35">
      <c r="A333" s="200"/>
      <c r="B333" s="201"/>
      <c r="C333" s="199">
        <v>8388</v>
      </c>
      <c r="D333" s="159">
        <v>5153</v>
      </c>
      <c r="E333" s="159" t="s">
        <v>607</v>
      </c>
      <c r="F333" s="141" t="s">
        <v>74</v>
      </c>
      <c r="G333" s="118"/>
      <c r="H333" s="127">
        <v>0</v>
      </c>
      <c r="I333" s="13">
        <v>0</v>
      </c>
      <c r="J333" s="168">
        <v>7792.7879999999996</v>
      </c>
      <c r="K333">
        <v>0</v>
      </c>
      <c r="L333" s="180">
        <f t="shared" si="10"/>
        <v>7792.7879999999996</v>
      </c>
      <c r="O333" s="168">
        <f t="shared" si="11"/>
        <v>0</v>
      </c>
    </row>
    <row r="334" spans="1:15" x14ac:dyDescent="0.35">
      <c r="A334" s="200"/>
      <c r="B334" s="201"/>
      <c r="C334" s="199">
        <v>8389</v>
      </c>
      <c r="D334" s="159">
        <v>5154</v>
      </c>
      <c r="E334" s="159" t="s">
        <v>607</v>
      </c>
      <c r="F334" s="141" t="s">
        <v>74</v>
      </c>
      <c r="G334" s="118"/>
      <c r="H334" s="127">
        <v>0</v>
      </c>
      <c r="I334" s="13">
        <v>0</v>
      </c>
      <c r="J334" s="168">
        <v>7792.7879999999996</v>
      </c>
      <c r="K334">
        <v>0</v>
      </c>
      <c r="L334" s="180">
        <f t="shared" si="10"/>
        <v>7792.7879999999996</v>
      </c>
      <c r="O334" s="168">
        <f t="shared" si="11"/>
        <v>0</v>
      </c>
    </row>
    <row r="335" spans="1:15" x14ac:dyDescent="0.35">
      <c r="A335" s="200"/>
      <c r="B335" s="201"/>
      <c r="C335" s="199">
        <v>8390</v>
      </c>
      <c r="D335" s="159">
        <v>5155</v>
      </c>
      <c r="E335" s="159" t="s">
        <v>607</v>
      </c>
      <c r="F335" s="141" t="s">
        <v>74</v>
      </c>
      <c r="G335" s="118"/>
      <c r="H335" s="127">
        <v>0</v>
      </c>
      <c r="I335" s="13">
        <v>0</v>
      </c>
      <c r="J335" s="168">
        <v>7792.7879999999996</v>
      </c>
      <c r="K335">
        <v>0</v>
      </c>
      <c r="L335" s="180">
        <f t="shared" si="10"/>
        <v>7792.7879999999996</v>
      </c>
      <c r="O335" s="168">
        <f t="shared" si="11"/>
        <v>0</v>
      </c>
    </row>
    <row r="336" spans="1:15" x14ac:dyDescent="0.35">
      <c r="A336" s="200"/>
      <c r="B336" s="201"/>
      <c r="C336" s="199">
        <v>8387</v>
      </c>
      <c r="D336" s="159">
        <v>5205</v>
      </c>
      <c r="E336" s="159" t="s">
        <v>415</v>
      </c>
      <c r="F336" s="141" t="s">
        <v>167</v>
      </c>
      <c r="G336" s="118"/>
      <c r="H336" s="127">
        <v>0.3</v>
      </c>
      <c r="I336" s="13">
        <v>0.3</v>
      </c>
      <c r="J336" s="168">
        <v>2082032</v>
      </c>
      <c r="K336">
        <v>624609.6</v>
      </c>
      <c r="L336" s="180">
        <f t="shared" si="10"/>
        <v>2082032</v>
      </c>
      <c r="O336" s="168">
        <f t="shared" si="11"/>
        <v>624609.6</v>
      </c>
    </row>
    <row r="337" spans="1:15" x14ac:dyDescent="0.35">
      <c r="A337" s="200"/>
      <c r="B337" s="201"/>
      <c r="C337" s="199">
        <v>8388</v>
      </c>
      <c r="D337" s="159">
        <v>5206</v>
      </c>
      <c r="E337" s="159" t="s">
        <v>415</v>
      </c>
      <c r="F337" s="141" t="s">
        <v>167</v>
      </c>
      <c r="G337" s="118"/>
      <c r="H337" s="127">
        <v>0.3</v>
      </c>
      <c r="I337" s="13">
        <v>0.3</v>
      </c>
      <c r="J337" s="168">
        <v>1618539</v>
      </c>
      <c r="K337">
        <v>485561.69999999995</v>
      </c>
      <c r="L337" s="180">
        <f t="shared" si="10"/>
        <v>1618539</v>
      </c>
      <c r="O337" s="168">
        <f t="shared" si="11"/>
        <v>485561.69999999995</v>
      </c>
    </row>
    <row r="338" spans="1:15" x14ac:dyDescent="0.35">
      <c r="A338" s="200"/>
      <c r="B338" s="201"/>
      <c r="C338" s="199">
        <v>8389</v>
      </c>
      <c r="D338" s="159">
        <v>5207</v>
      </c>
      <c r="E338" s="159" t="s">
        <v>415</v>
      </c>
      <c r="F338" s="141" t="s">
        <v>167</v>
      </c>
      <c r="G338" s="118"/>
      <c r="H338" s="127">
        <v>0.3</v>
      </c>
      <c r="I338" s="13">
        <v>0.3</v>
      </c>
      <c r="J338" s="168">
        <v>1618539</v>
      </c>
      <c r="K338">
        <v>485561.69999999995</v>
      </c>
      <c r="L338" s="180">
        <f t="shared" si="10"/>
        <v>1618539</v>
      </c>
      <c r="O338" s="168">
        <f t="shared" si="11"/>
        <v>485561.69999999995</v>
      </c>
    </row>
    <row r="339" spans="1:15" x14ac:dyDescent="0.35">
      <c r="A339" s="200"/>
      <c r="B339" s="201"/>
      <c r="C339" s="199">
        <v>8390</v>
      </c>
      <c r="D339" s="159">
        <v>5208</v>
      </c>
      <c r="E339" s="159" t="s">
        <v>415</v>
      </c>
      <c r="F339" s="141" t="s">
        <v>167</v>
      </c>
      <c r="G339" s="118"/>
      <c r="H339" s="127">
        <v>0.3</v>
      </c>
      <c r="I339" s="13">
        <v>0.3</v>
      </c>
      <c r="J339" s="168">
        <v>1808947</v>
      </c>
      <c r="K339">
        <v>542684.1</v>
      </c>
      <c r="L339" s="180">
        <f t="shared" si="10"/>
        <v>1808947</v>
      </c>
      <c r="O339" s="168">
        <f t="shared" si="11"/>
        <v>542684.1</v>
      </c>
    </row>
    <row r="340" spans="1:15" x14ac:dyDescent="0.35">
      <c r="A340" s="200"/>
      <c r="B340" s="201"/>
      <c r="C340" s="199">
        <v>8389</v>
      </c>
      <c r="D340" s="159">
        <v>8703</v>
      </c>
      <c r="E340" s="159" t="s">
        <v>388</v>
      </c>
      <c r="F340" s="142" t="s">
        <v>243</v>
      </c>
      <c r="G340" s="118"/>
      <c r="H340" s="127">
        <v>0.15</v>
      </c>
      <c r="I340" s="13">
        <v>0.15</v>
      </c>
      <c r="J340" s="168">
        <v>155500</v>
      </c>
      <c r="K340">
        <v>23325</v>
      </c>
      <c r="L340" s="180">
        <f t="shared" si="10"/>
        <v>155500</v>
      </c>
      <c r="O340" s="168">
        <f t="shared" si="11"/>
        <v>23325</v>
      </c>
    </row>
    <row r="341" spans="1:15" x14ac:dyDescent="0.35">
      <c r="A341" s="200"/>
      <c r="B341" s="201"/>
      <c r="C341" s="199">
        <v>8387</v>
      </c>
      <c r="D341" s="159">
        <v>5146</v>
      </c>
      <c r="E341" s="159" t="s">
        <v>619</v>
      </c>
      <c r="F341" s="142" t="s">
        <v>230</v>
      </c>
      <c r="G341" s="118"/>
      <c r="H341" s="127">
        <v>0.45</v>
      </c>
      <c r="I341" s="13">
        <v>0.45</v>
      </c>
      <c r="J341" s="168">
        <v>319696</v>
      </c>
      <c r="K341">
        <v>143863.20000000001</v>
      </c>
      <c r="L341" s="180">
        <f t="shared" si="10"/>
        <v>319696</v>
      </c>
      <c r="O341" s="168">
        <f t="shared" si="11"/>
        <v>143863.20000000001</v>
      </c>
    </row>
    <row r="342" spans="1:15" x14ac:dyDescent="0.35">
      <c r="A342" s="200"/>
      <c r="B342" s="201"/>
      <c r="C342" s="199">
        <v>8388</v>
      </c>
      <c r="D342" s="159">
        <v>5147</v>
      </c>
      <c r="E342" s="159" t="s">
        <v>619</v>
      </c>
      <c r="F342" s="142" t="s">
        <v>230</v>
      </c>
      <c r="G342" s="118"/>
      <c r="H342" s="127">
        <v>0.45</v>
      </c>
      <c r="I342" s="13">
        <v>0.45</v>
      </c>
      <c r="J342" s="168">
        <v>379860</v>
      </c>
      <c r="K342">
        <v>170937</v>
      </c>
      <c r="L342" s="180">
        <f t="shared" si="10"/>
        <v>379860</v>
      </c>
      <c r="O342" s="168">
        <f t="shared" si="11"/>
        <v>170937</v>
      </c>
    </row>
    <row r="343" spans="1:15" x14ac:dyDescent="0.35">
      <c r="A343" s="200"/>
      <c r="B343" s="201"/>
      <c r="C343" s="199" t="s">
        <v>319</v>
      </c>
      <c r="D343" s="159">
        <v>5435</v>
      </c>
      <c r="E343" s="159" t="s">
        <v>377</v>
      </c>
      <c r="F343" s="141" t="s">
        <v>156</v>
      </c>
      <c r="G343" s="118"/>
      <c r="H343" s="127">
        <v>0.05</v>
      </c>
      <c r="I343" s="13">
        <v>0.05</v>
      </c>
      <c r="J343" s="168">
        <v>21920</v>
      </c>
      <c r="K343">
        <v>1096</v>
      </c>
      <c r="L343" s="180">
        <f t="shared" si="10"/>
        <v>21920</v>
      </c>
      <c r="O343" s="168">
        <f t="shared" si="11"/>
        <v>1096</v>
      </c>
    </row>
    <row r="344" spans="1:15" x14ac:dyDescent="0.35">
      <c r="A344" s="200"/>
      <c r="B344" s="201"/>
      <c r="C344" s="199" t="s">
        <v>302</v>
      </c>
      <c r="D344" s="159">
        <v>264</v>
      </c>
      <c r="E344" s="159" t="s">
        <v>673</v>
      </c>
      <c r="F344" s="142" t="s">
        <v>144</v>
      </c>
      <c r="G344" s="118"/>
      <c r="H344" s="127">
        <v>0.35</v>
      </c>
      <c r="I344" s="13">
        <v>0.35</v>
      </c>
      <c r="J344" s="168">
        <v>1260000</v>
      </c>
      <c r="K344">
        <v>441000</v>
      </c>
      <c r="L344" s="180">
        <f t="shared" si="10"/>
        <v>1260000</v>
      </c>
      <c r="O344" s="168">
        <f t="shared" si="11"/>
        <v>441000</v>
      </c>
    </row>
    <row r="345" spans="1:15" x14ac:dyDescent="0.35">
      <c r="A345" s="200"/>
      <c r="B345" s="201"/>
      <c r="C345" s="199" t="s">
        <v>300</v>
      </c>
      <c r="D345" s="159" t="s">
        <v>666</v>
      </c>
      <c r="E345" s="159" t="s">
        <v>674</v>
      </c>
      <c r="F345" s="142" t="s">
        <v>154</v>
      </c>
      <c r="G345" s="118"/>
      <c r="H345" s="127">
        <v>0.22</v>
      </c>
      <c r="I345" s="13">
        <v>0.22</v>
      </c>
      <c r="J345" s="168">
        <v>59141.47</v>
      </c>
      <c r="K345">
        <v>13011.1234</v>
      </c>
      <c r="L345" s="180">
        <f t="shared" si="10"/>
        <v>59141.47</v>
      </c>
      <c r="O345" s="168">
        <f t="shared" si="11"/>
        <v>13011.1234</v>
      </c>
    </row>
    <row r="346" spans="1:15" x14ac:dyDescent="0.35">
      <c r="A346" s="200"/>
      <c r="B346" s="201"/>
      <c r="C346" s="199" t="s">
        <v>351</v>
      </c>
      <c r="D346" s="159">
        <v>5524</v>
      </c>
      <c r="E346" s="159" t="s">
        <v>675</v>
      </c>
      <c r="F346" s="142" t="s">
        <v>186</v>
      </c>
      <c r="G346" s="118"/>
      <c r="H346" s="127">
        <v>0.4</v>
      </c>
      <c r="I346" s="13">
        <v>0.4</v>
      </c>
      <c r="J346" s="168">
        <v>102258.32</v>
      </c>
      <c r="K346">
        <v>40903.328000000009</v>
      </c>
      <c r="L346" s="180">
        <f t="shared" si="10"/>
        <v>102258.32</v>
      </c>
      <c r="O346" s="168">
        <f t="shared" si="11"/>
        <v>40903.328000000009</v>
      </c>
    </row>
    <row r="347" spans="1:15" x14ac:dyDescent="0.35">
      <c r="A347" s="200"/>
      <c r="B347" s="201"/>
      <c r="C347" s="199" t="s">
        <v>314</v>
      </c>
      <c r="D347" s="159" t="s">
        <v>667</v>
      </c>
      <c r="E347" s="159" t="s">
        <v>676</v>
      </c>
      <c r="F347" s="142" t="s">
        <v>156</v>
      </c>
      <c r="G347" s="118"/>
      <c r="H347" s="127">
        <v>0.05</v>
      </c>
      <c r="I347" s="13">
        <v>0.05</v>
      </c>
      <c r="J347" s="168">
        <v>52800</v>
      </c>
      <c r="K347">
        <v>2640</v>
      </c>
      <c r="L347" s="180">
        <f t="shared" si="10"/>
        <v>52800</v>
      </c>
      <c r="O347" s="168">
        <f t="shared" si="11"/>
        <v>2640</v>
      </c>
    </row>
    <row r="348" spans="1:15" x14ac:dyDescent="0.35">
      <c r="A348" s="200"/>
      <c r="B348" s="201"/>
      <c r="C348" s="199" t="s">
        <v>661</v>
      </c>
      <c r="D348" s="159">
        <v>5424</v>
      </c>
      <c r="E348" s="159" t="s">
        <v>389</v>
      </c>
      <c r="F348" s="142" t="s">
        <v>144</v>
      </c>
      <c r="G348" s="118"/>
      <c r="H348" s="127">
        <v>0.35</v>
      </c>
      <c r="I348" s="13">
        <v>0.35</v>
      </c>
      <c r="J348" s="168">
        <v>562550</v>
      </c>
      <c r="K348">
        <v>196892.5</v>
      </c>
      <c r="L348" s="180">
        <f t="shared" si="10"/>
        <v>562550</v>
      </c>
      <c r="O348" s="168">
        <f t="shared" si="11"/>
        <v>196892.5</v>
      </c>
    </row>
    <row r="349" spans="1:15" x14ac:dyDescent="0.35">
      <c r="A349" s="200"/>
      <c r="B349" s="201"/>
      <c r="C349" s="199" t="s">
        <v>662</v>
      </c>
      <c r="D349" s="159">
        <v>5425</v>
      </c>
      <c r="E349" s="159" t="s">
        <v>389</v>
      </c>
      <c r="F349" s="142" t="s">
        <v>144</v>
      </c>
      <c r="G349" s="118"/>
      <c r="H349" s="127">
        <v>0.35</v>
      </c>
      <c r="I349" s="13">
        <v>0.35</v>
      </c>
      <c r="J349" s="168">
        <v>562550</v>
      </c>
      <c r="K349">
        <v>196892.5</v>
      </c>
      <c r="L349" s="180">
        <f t="shared" si="10"/>
        <v>562550</v>
      </c>
      <c r="O349" s="168">
        <f t="shared" si="11"/>
        <v>196892.5</v>
      </c>
    </row>
    <row r="350" spans="1:15" x14ac:dyDescent="0.35">
      <c r="A350" s="200"/>
      <c r="B350" s="201"/>
      <c r="C350" s="199" t="s">
        <v>663</v>
      </c>
      <c r="D350" s="159">
        <v>5427</v>
      </c>
      <c r="E350" s="159" t="s">
        <v>389</v>
      </c>
      <c r="F350" s="142" t="s">
        <v>144</v>
      </c>
      <c r="G350" s="118"/>
      <c r="H350" s="127">
        <v>0.35</v>
      </c>
      <c r="I350" s="13">
        <v>0.35</v>
      </c>
      <c r="J350" s="168">
        <v>1036300</v>
      </c>
      <c r="K350">
        <v>362705</v>
      </c>
      <c r="L350" s="180">
        <f t="shared" si="10"/>
        <v>1036300</v>
      </c>
      <c r="O350" s="168">
        <f t="shared" si="11"/>
        <v>362705</v>
      </c>
    </row>
    <row r="351" spans="1:15" x14ac:dyDescent="0.35">
      <c r="A351" s="200"/>
      <c r="B351" s="201"/>
      <c r="C351" s="199" t="s">
        <v>325</v>
      </c>
      <c r="D351" s="159">
        <v>5220</v>
      </c>
      <c r="E351" s="159" t="s">
        <v>677</v>
      </c>
      <c r="F351" s="142" t="s">
        <v>156</v>
      </c>
      <c r="G351" s="118"/>
      <c r="H351" s="127">
        <v>0.05</v>
      </c>
      <c r="I351" s="13">
        <v>0.05</v>
      </c>
      <c r="J351" s="168">
        <v>718775</v>
      </c>
      <c r="K351">
        <v>35938.75</v>
      </c>
      <c r="L351" s="180">
        <f t="shared" si="10"/>
        <v>718775</v>
      </c>
      <c r="O351" s="168">
        <f t="shared" si="11"/>
        <v>35938.75</v>
      </c>
    </row>
    <row r="352" spans="1:15" x14ac:dyDescent="0.35">
      <c r="A352" s="200"/>
      <c r="B352" s="201"/>
      <c r="C352" s="199" t="s">
        <v>325</v>
      </c>
      <c r="D352" s="159">
        <v>5218</v>
      </c>
      <c r="E352" s="159" t="s">
        <v>678</v>
      </c>
      <c r="F352" s="142" t="s">
        <v>156</v>
      </c>
      <c r="G352" s="118"/>
      <c r="H352" s="127">
        <v>0.05</v>
      </c>
      <c r="I352" s="13">
        <v>0.05</v>
      </c>
      <c r="J352" s="168">
        <v>694402</v>
      </c>
      <c r="K352">
        <v>34720.1</v>
      </c>
      <c r="L352" s="180">
        <f t="shared" si="10"/>
        <v>694402</v>
      </c>
      <c r="O352" s="168">
        <f t="shared" si="11"/>
        <v>34720.1</v>
      </c>
    </row>
    <row r="353" spans="1:15" x14ac:dyDescent="0.35">
      <c r="A353" s="200"/>
      <c r="B353" s="201"/>
      <c r="C353" s="199" t="s">
        <v>343</v>
      </c>
      <c r="D353" s="159">
        <v>5434</v>
      </c>
      <c r="E353" s="159" t="s">
        <v>679</v>
      </c>
      <c r="F353" s="141" t="s">
        <v>186</v>
      </c>
      <c r="G353" s="118"/>
      <c r="H353" s="127">
        <v>0.4</v>
      </c>
      <c r="I353" s="13">
        <v>0.4</v>
      </c>
      <c r="J353" s="168">
        <v>15208.52</v>
      </c>
      <c r="K353">
        <v>6083.4080000000004</v>
      </c>
      <c r="L353" s="180">
        <f t="shared" si="10"/>
        <v>15208.52</v>
      </c>
      <c r="O353" s="168">
        <f t="shared" si="11"/>
        <v>6083.4080000000004</v>
      </c>
    </row>
    <row r="354" spans="1:15" x14ac:dyDescent="0.35">
      <c r="A354" s="200"/>
      <c r="B354" s="201"/>
      <c r="C354" s="199" t="s">
        <v>325</v>
      </c>
      <c r="D354" s="159">
        <v>5345</v>
      </c>
      <c r="E354" s="159" t="s">
        <v>680</v>
      </c>
      <c r="F354" s="142" t="s">
        <v>144</v>
      </c>
      <c r="G354" s="118"/>
      <c r="H354" s="127">
        <v>0.35</v>
      </c>
      <c r="I354" s="13">
        <v>0.35</v>
      </c>
      <c r="J354" s="168">
        <v>4633905.5</v>
      </c>
      <c r="K354">
        <v>1621866.9249999998</v>
      </c>
      <c r="L354" s="180">
        <f t="shared" si="10"/>
        <v>4633905.5</v>
      </c>
      <c r="O354" s="168">
        <f t="shared" si="11"/>
        <v>1621866.9249999998</v>
      </c>
    </row>
    <row r="355" spans="1:15" x14ac:dyDescent="0.35">
      <c r="A355" s="200"/>
      <c r="B355" s="201"/>
      <c r="C355" s="199" t="s">
        <v>325</v>
      </c>
      <c r="D355" s="159">
        <v>5338</v>
      </c>
      <c r="E355" s="159" t="s">
        <v>681</v>
      </c>
      <c r="F355" s="141" t="s">
        <v>74</v>
      </c>
      <c r="G355" s="118"/>
      <c r="H355" s="127">
        <v>0</v>
      </c>
      <c r="I355" s="13">
        <v>0</v>
      </c>
      <c r="J355" s="168">
        <v>13280</v>
      </c>
      <c r="K355">
        <v>0</v>
      </c>
      <c r="L355" s="180">
        <f t="shared" si="10"/>
        <v>13280</v>
      </c>
      <c r="O355" s="168">
        <f t="shared" si="11"/>
        <v>0</v>
      </c>
    </row>
    <row r="356" spans="1:15" x14ac:dyDescent="0.35">
      <c r="A356" s="200"/>
      <c r="B356" s="201"/>
      <c r="C356" s="199" t="s">
        <v>325</v>
      </c>
      <c r="D356" s="159">
        <v>5479</v>
      </c>
      <c r="E356" s="159" t="s">
        <v>682</v>
      </c>
      <c r="F356" s="142" t="s">
        <v>154</v>
      </c>
      <c r="G356" s="118"/>
      <c r="H356" s="127">
        <v>0.22</v>
      </c>
      <c r="I356" s="13">
        <v>0.22</v>
      </c>
      <c r="J356" s="168">
        <v>1184800</v>
      </c>
      <c r="K356">
        <v>260656</v>
      </c>
      <c r="L356" s="180">
        <f t="shared" si="10"/>
        <v>1184800</v>
      </c>
      <c r="O356" s="168">
        <f t="shared" si="11"/>
        <v>260656</v>
      </c>
    </row>
    <row r="357" spans="1:15" x14ac:dyDescent="0.35">
      <c r="A357" s="200"/>
      <c r="B357" s="201"/>
      <c r="C357" s="199" t="s">
        <v>314</v>
      </c>
      <c r="D357" s="159" t="s">
        <v>668</v>
      </c>
      <c r="E357" s="159" t="s">
        <v>683</v>
      </c>
      <c r="F357" s="142" t="s">
        <v>144</v>
      </c>
      <c r="G357" s="118"/>
      <c r="H357" s="127">
        <v>0.35</v>
      </c>
      <c r="I357" s="13">
        <v>0.35</v>
      </c>
      <c r="J357" s="168">
        <v>499063.4</v>
      </c>
      <c r="K357">
        <v>174672.19</v>
      </c>
      <c r="L357" s="180">
        <f t="shared" si="10"/>
        <v>499063.4</v>
      </c>
      <c r="O357" s="168">
        <f t="shared" si="11"/>
        <v>174672.19</v>
      </c>
    </row>
    <row r="358" spans="1:15" x14ac:dyDescent="0.35">
      <c r="A358" s="200"/>
      <c r="B358" s="201"/>
      <c r="C358" s="199" t="s">
        <v>325</v>
      </c>
      <c r="D358" s="159">
        <v>5412</v>
      </c>
      <c r="E358" s="159" t="s">
        <v>684</v>
      </c>
      <c r="F358" s="142" t="s">
        <v>144</v>
      </c>
      <c r="G358" s="118"/>
      <c r="H358" s="127">
        <v>0.35</v>
      </c>
      <c r="I358" s="13">
        <v>0.35</v>
      </c>
      <c r="J358" s="168">
        <v>175000</v>
      </c>
      <c r="K358">
        <v>61249.999999999993</v>
      </c>
      <c r="L358" s="180">
        <f t="shared" si="10"/>
        <v>175000</v>
      </c>
      <c r="O358" s="168">
        <f t="shared" si="11"/>
        <v>61249.999999999993</v>
      </c>
    </row>
    <row r="359" spans="1:15" x14ac:dyDescent="0.35">
      <c r="A359" s="200"/>
      <c r="B359" s="201"/>
      <c r="C359" s="199" t="s">
        <v>325</v>
      </c>
      <c r="D359" s="159">
        <v>5432</v>
      </c>
      <c r="E359" s="159" t="s">
        <v>685</v>
      </c>
      <c r="F359" s="141" t="s">
        <v>156</v>
      </c>
      <c r="G359" s="118"/>
      <c r="H359" s="127">
        <v>0.05</v>
      </c>
      <c r="I359" s="13">
        <v>0.05</v>
      </c>
      <c r="J359" s="168">
        <v>468000</v>
      </c>
      <c r="K359">
        <v>23400</v>
      </c>
      <c r="L359" s="180">
        <f t="shared" si="10"/>
        <v>468000</v>
      </c>
      <c r="O359" s="168">
        <f t="shared" si="11"/>
        <v>23400</v>
      </c>
    </row>
    <row r="360" spans="1:15" x14ac:dyDescent="0.35">
      <c r="A360" s="200"/>
      <c r="B360" s="201"/>
      <c r="C360" s="199" t="s">
        <v>325</v>
      </c>
      <c r="D360" s="159">
        <v>5433</v>
      </c>
      <c r="E360" s="159" t="s">
        <v>686</v>
      </c>
      <c r="F360" s="159" t="s">
        <v>156</v>
      </c>
      <c r="H360" s="127">
        <v>0.05</v>
      </c>
      <c r="I360" s="13">
        <v>0.05</v>
      </c>
      <c r="J360" s="168">
        <v>309335</v>
      </c>
      <c r="K360">
        <v>15466.75</v>
      </c>
      <c r="L360" s="180">
        <f t="shared" si="10"/>
        <v>309335</v>
      </c>
      <c r="O360" s="168">
        <f t="shared" si="11"/>
        <v>15466.75</v>
      </c>
    </row>
    <row r="361" spans="1:15" x14ac:dyDescent="0.35">
      <c r="A361" s="200"/>
      <c r="B361" s="201"/>
      <c r="C361" s="199" t="s">
        <v>325</v>
      </c>
      <c r="D361" s="159">
        <v>5439</v>
      </c>
      <c r="E361" s="159" t="s">
        <v>687</v>
      </c>
      <c r="F361" s="159" t="s">
        <v>156</v>
      </c>
      <c r="H361" s="127">
        <v>0.05</v>
      </c>
      <c r="I361" s="13">
        <v>0.05</v>
      </c>
      <c r="J361" s="168">
        <v>62499</v>
      </c>
      <c r="K361">
        <v>3124.9500000000003</v>
      </c>
      <c r="L361" s="180">
        <f t="shared" si="10"/>
        <v>62499</v>
      </c>
      <c r="O361" s="168">
        <f t="shared" si="11"/>
        <v>3124.9500000000003</v>
      </c>
    </row>
    <row r="362" spans="1:15" x14ac:dyDescent="0.35">
      <c r="A362" s="200"/>
      <c r="B362" s="201"/>
      <c r="C362" s="199" t="s">
        <v>325</v>
      </c>
      <c r="D362" s="159">
        <v>5438</v>
      </c>
      <c r="E362" s="159" t="s">
        <v>688</v>
      </c>
      <c r="F362" s="159" t="s">
        <v>156</v>
      </c>
      <c r="H362" s="127">
        <v>0.05</v>
      </c>
      <c r="I362" s="13">
        <v>0.05</v>
      </c>
      <c r="J362" s="168">
        <v>84698</v>
      </c>
      <c r="K362">
        <v>4234.9000000000005</v>
      </c>
      <c r="L362" s="180">
        <f t="shared" si="10"/>
        <v>84698</v>
      </c>
      <c r="O362" s="168">
        <f t="shared" si="11"/>
        <v>4234.9000000000005</v>
      </c>
    </row>
    <row r="363" spans="1:15" x14ac:dyDescent="0.35">
      <c r="A363" s="200"/>
      <c r="B363" s="201"/>
      <c r="C363" s="199" t="s">
        <v>404</v>
      </c>
      <c r="D363" s="159" t="s">
        <v>669</v>
      </c>
      <c r="E363" s="159" t="s">
        <v>689</v>
      </c>
      <c r="F363" s="159" t="s">
        <v>144</v>
      </c>
      <c r="H363" s="127">
        <v>0.35</v>
      </c>
      <c r="I363" s="13">
        <v>0.35</v>
      </c>
      <c r="J363" s="168">
        <v>1500000</v>
      </c>
      <c r="K363">
        <v>525000</v>
      </c>
      <c r="L363" s="180">
        <f t="shared" si="10"/>
        <v>1500000</v>
      </c>
      <c r="O363" s="168">
        <f t="shared" si="11"/>
        <v>525000</v>
      </c>
    </row>
    <row r="364" spans="1:15" x14ac:dyDescent="0.35">
      <c r="A364" s="200"/>
      <c r="B364" s="201"/>
      <c r="C364" s="199" t="s">
        <v>664</v>
      </c>
      <c r="D364" s="159" t="s">
        <v>670</v>
      </c>
      <c r="E364" s="159" t="s">
        <v>690</v>
      </c>
      <c r="F364" s="159" t="s">
        <v>196</v>
      </c>
      <c r="H364" s="127">
        <v>0.5</v>
      </c>
      <c r="I364" s="13">
        <v>0.5</v>
      </c>
      <c r="J364" s="168">
        <v>74050</v>
      </c>
      <c r="K364">
        <v>37025</v>
      </c>
      <c r="L364" s="180">
        <f t="shared" si="10"/>
        <v>74050</v>
      </c>
      <c r="O364" s="168">
        <f t="shared" si="11"/>
        <v>37025</v>
      </c>
    </row>
    <row r="365" spans="1:15" x14ac:dyDescent="0.35">
      <c r="A365" s="200"/>
      <c r="B365" s="201"/>
      <c r="C365" s="199" t="s">
        <v>305</v>
      </c>
      <c r="D365" s="159">
        <v>5486</v>
      </c>
      <c r="E365" s="159" t="s">
        <v>373</v>
      </c>
      <c r="F365" s="159" t="s">
        <v>156</v>
      </c>
      <c r="H365" s="127">
        <v>0.05</v>
      </c>
      <c r="I365" s="13">
        <v>0.05</v>
      </c>
      <c r="J365" s="168">
        <v>126400</v>
      </c>
      <c r="K365">
        <v>6320</v>
      </c>
      <c r="L365" s="180">
        <f t="shared" si="10"/>
        <v>126400</v>
      </c>
      <c r="O365" s="168">
        <f t="shared" si="11"/>
        <v>6320</v>
      </c>
    </row>
    <row r="366" spans="1:15" x14ac:dyDescent="0.35">
      <c r="A366" s="200"/>
      <c r="B366" s="201"/>
      <c r="C366" s="199">
        <v>8387</v>
      </c>
      <c r="D366" s="159">
        <v>5495</v>
      </c>
      <c r="E366" s="159" t="s">
        <v>691</v>
      </c>
      <c r="F366" s="159" t="s">
        <v>186</v>
      </c>
      <c r="H366" s="127">
        <v>0.4</v>
      </c>
      <c r="I366" s="13">
        <v>0.4</v>
      </c>
      <c r="J366" s="168">
        <v>51821</v>
      </c>
      <c r="K366">
        <v>20728.400000000001</v>
      </c>
      <c r="L366" s="180">
        <f t="shared" si="10"/>
        <v>51821</v>
      </c>
      <c r="O366" s="168">
        <f t="shared" si="11"/>
        <v>20728.400000000001</v>
      </c>
    </row>
    <row r="367" spans="1:15" x14ac:dyDescent="0.35">
      <c r="A367" s="200"/>
      <c r="B367" s="201"/>
      <c r="C367" s="199">
        <v>8389</v>
      </c>
      <c r="D367" s="159">
        <v>5496</v>
      </c>
      <c r="E367" s="159" t="s">
        <v>691</v>
      </c>
      <c r="F367" s="159" t="s">
        <v>186</v>
      </c>
      <c r="H367" s="127">
        <v>0.4</v>
      </c>
      <c r="I367" s="13">
        <v>0.4</v>
      </c>
      <c r="J367" s="168">
        <v>51821</v>
      </c>
      <c r="K367">
        <v>20728.400000000001</v>
      </c>
      <c r="L367" s="180">
        <f t="shared" si="10"/>
        <v>51821</v>
      </c>
      <c r="O367" s="168">
        <f t="shared" si="11"/>
        <v>20728.400000000001</v>
      </c>
    </row>
    <row r="368" spans="1:15" x14ac:dyDescent="0.35">
      <c r="A368" s="200"/>
      <c r="B368" s="201"/>
      <c r="C368" s="199">
        <v>8388</v>
      </c>
      <c r="D368" s="159">
        <v>5471</v>
      </c>
      <c r="E368" s="159" t="s">
        <v>692</v>
      </c>
      <c r="F368" s="159" t="s">
        <v>243</v>
      </c>
      <c r="H368" s="127">
        <v>0.15</v>
      </c>
      <c r="I368" s="13">
        <v>0.15</v>
      </c>
      <c r="J368" s="168">
        <v>46300</v>
      </c>
      <c r="K368">
        <v>6945</v>
      </c>
      <c r="L368" s="180">
        <f t="shared" si="10"/>
        <v>46300</v>
      </c>
      <c r="O368" s="168">
        <f t="shared" si="11"/>
        <v>6945</v>
      </c>
    </row>
    <row r="369" spans="1:16" x14ac:dyDescent="0.35">
      <c r="A369" s="200"/>
      <c r="B369" s="201"/>
      <c r="C369" s="199">
        <v>8389</v>
      </c>
      <c r="D369" s="159">
        <v>5472</v>
      </c>
      <c r="E369" s="159" t="s">
        <v>692</v>
      </c>
      <c r="F369" s="159" t="s">
        <v>243</v>
      </c>
      <c r="H369" s="127">
        <v>0.15</v>
      </c>
      <c r="I369" s="13">
        <v>0.15</v>
      </c>
      <c r="J369" s="168">
        <v>46300</v>
      </c>
      <c r="K369">
        <v>6945</v>
      </c>
      <c r="L369" s="180">
        <f t="shared" si="10"/>
        <v>46300</v>
      </c>
      <c r="O369" s="168">
        <f t="shared" si="11"/>
        <v>6945</v>
      </c>
    </row>
    <row r="370" spans="1:16" x14ac:dyDescent="0.35">
      <c r="A370" s="200"/>
      <c r="B370" s="201"/>
      <c r="C370" s="199">
        <v>8390</v>
      </c>
      <c r="D370" s="159">
        <v>5473</v>
      </c>
      <c r="E370" s="159" t="s">
        <v>692</v>
      </c>
      <c r="F370" s="159" t="s">
        <v>243</v>
      </c>
      <c r="H370" s="127">
        <v>0.15</v>
      </c>
      <c r="I370" s="13">
        <v>0.15</v>
      </c>
      <c r="J370" s="168">
        <v>39500</v>
      </c>
      <c r="K370">
        <v>5925</v>
      </c>
      <c r="L370" s="180">
        <f t="shared" si="10"/>
        <v>39500</v>
      </c>
      <c r="O370" s="168">
        <f t="shared" si="11"/>
        <v>5925</v>
      </c>
    </row>
    <row r="371" spans="1:16" x14ac:dyDescent="0.35">
      <c r="A371" s="200"/>
      <c r="B371" s="201"/>
      <c r="C371" s="199" t="s">
        <v>342</v>
      </c>
      <c r="D371" s="159">
        <v>5572</v>
      </c>
      <c r="E371" s="159" t="s">
        <v>694</v>
      </c>
      <c r="F371" s="159" t="s">
        <v>154</v>
      </c>
      <c r="H371" s="127">
        <v>0.22</v>
      </c>
      <c r="I371" s="13">
        <v>0.22</v>
      </c>
      <c r="J371" s="168">
        <v>37500</v>
      </c>
      <c r="K371">
        <v>8250</v>
      </c>
      <c r="L371" s="180">
        <f t="shared" si="10"/>
        <v>37500</v>
      </c>
      <c r="O371" s="168">
        <f t="shared" si="11"/>
        <v>8250</v>
      </c>
    </row>
    <row r="372" spans="1:16" x14ac:dyDescent="0.35">
      <c r="A372" s="200"/>
      <c r="B372" s="201"/>
      <c r="C372" s="199" t="s">
        <v>342</v>
      </c>
      <c r="D372" s="159">
        <v>5416</v>
      </c>
      <c r="E372" s="159" t="s">
        <v>695</v>
      </c>
      <c r="F372" s="159" t="s">
        <v>154</v>
      </c>
      <c r="H372" s="127">
        <v>0.22</v>
      </c>
      <c r="I372" s="13">
        <v>0.22</v>
      </c>
      <c r="J372" s="168">
        <v>30000</v>
      </c>
      <c r="K372">
        <v>6600</v>
      </c>
      <c r="L372" s="180">
        <f t="shared" si="10"/>
        <v>30000</v>
      </c>
      <c r="O372" s="168">
        <f t="shared" si="11"/>
        <v>6600</v>
      </c>
    </row>
    <row r="373" spans="1:16" x14ac:dyDescent="0.35">
      <c r="A373" s="200"/>
      <c r="B373" s="201"/>
      <c r="C373" s="199" t="s">
        <v>665</v>
      </c>
      <c r="D373" s="159">
        <v>5452</v>
      </c>
      <c r="E373" s="159" t="s">
        <v>309</v>
      </c>
      <c r="F373" s="159" t="s">
        <v>186</v>
      </c>
      <c r="H373" s="127">
        <v>0.4</v>
      </c>
      <c r="I373" s="13">
        <v>0.4</v>
      </c>
      <c r="J373" s="168">
        <v>9421.69</v>
      </c>
      <c r="K373">
        <v>3768.6760000000004</v>
      </c>
      <c r="L373" s="180">
        <f t="shared" si="10"/>
        <v>9421.69</v>
      </c>
      <c r="O373" s="168">
        <f t="shared" si="11"/>
        <v>3768.6760000000004</v>
      </c>
    </row>
    <row r="374" spans="1:16" x14ac:dyDescent="0.35">
      <c r="A374" s="200"/>
      <c r="B374" s="201"/>
      <c r="C374" s="199" t="s">
        <v>665</v>
      </c>
      <c r="D374" s="159">
        <v>5498</v>
      </c>
      <c r="E374" s="159" t="s">
        <v>696</v>
      </c>
      <c r="F374" s="159" t="s">
        <v>186</v>
      </c>
      <c r="H374" s="127">
        <v>0.4</v>
      </c>
      <c r="I374" s="13">
        <v>0.4</v>
      </c>
      <c r="J374" s="168">
        <v>281813.21999999997</v>
      </c>
      <c r="K374">
        <v>112725.288</v>
      </c>
      <c r="L374" s="180">
        <f t="shared" si="10"/>
        <v>281813.21999999997</v>
      </c>
      <c r="O374" s="168">
        <f t="shared" si="11"/>
        <v>112725.288</v>
      </c>
    </row>
    <row r="375" spans="1:16" x14ac:dyDescent="0.35">
      <c r="A375" s="200"/>
      <c r="B375" s="201"/>
      <c r="C375" s="199" t="s">
        <v>693</v>
      </c>
      <c r="D375" s="159">
        <v>8687</v>
      </c>
      <c r="E375" s="159" t="s">
        <v>697</v>
      </c>
      <c r="F375" s="159" t="s">
        <v>74</v>
      </c>
      <c r="H375" s="127">
        <v>0</v>
      </c>
      <c r="I375" s="13">
        <v>0</v>
      </c>
      <c r="J375" s="168">
        <v>14550000</v>
      </c>
      <c r="K375">
        <v>0</v>
      </c>
      <c r="L375" s="180">
        <f t="shared" si="10"/>
        <v>14550000</v>
      </c>
      <c r="O375" s="168">
        <f t="shared" si="11"/>
        <v>0</v>
      </c>
    </row>
    <row r="376" spans="1:16" x14ac:dyDescent="0.35">
      <c r="A376" s="197"/>
      <c r="B376" s="201"/>
      <c r="C376" s="199" t="s">
        <v>693</v>
      </c>
      <c r="D376" s="159">
        <v>8689</v>
      </c>
      <c r="E376" s="159" t="s">
        <v>698</v>
      </c>
      <c r="F376" s="159" t="s">
        <v>74</v>
      </c>
      <c r="G376" s="159"/>
      <c r="H376" s="127">
        <v>0</v>
      </c>
      <c r="I376" s="13">
        <v>0</v>
      </c>
      <c r="J376" s="168">
        <v>8625000</v>
      </c>
      <c r="K376" s="168">
        <v>0</v>
      </c>
      <c r="L376" s="180">
        <f t="shared" si="10"/>
        <v>8625000</v>
      </c>
      <c r="O376" s="168">
        <f t="shared" si="11"/>
        <v>0</v>
      </c>
      <c r="P376" s="168"/>
    </row>
    <row r="377" spans="1:16" x14ac:dyDescent="0.35">
      <c r="A377" s="200"/>
      <c r="B377" s="201"/>
      <c r="C377" s="199" t="s">
        <v>693</v>
      </c>
      <c r="D377" s="159">
        <v>8690</v>
      </c>
      <c r="E377" s="159" t="s">
        <v>699</v>
      </c>
      <c r="F377" s="159" t="s">
        <v>167</v>
      </c>
      <c r="G377" s="159"/>
      <c r="H377" s="127">
        <v>0.3</v>
      </c>
      <c r="I377" s="13">
        <v>0.3</v>
      </c>
      <c r="J377" s="168">
        <v>1150000</v>
      </c>
      <c r="K377" s="168">
        <v>345000</v>
      </c>
      <c r="L377" s="180">
        <f t="shared" si="10"/>
        <v>1150000</v>
      </c>
      <c r="O377" s="168">
        <f t="shared" si="11"/>
        <v>345000</v>
      </c>
      <c r="P377" s="168"/>
    </row>
    <row r="378" spans="1:16" x14ac:dyDescent="0.35">
      <c r="A378" s="200"/>
      <c r="B378" s="201"/>
      <c r="C378" s="199" t="s">
        <v>693</v>
      </c>
      <c r="D378" s="159">
        <v>8692</v>
      </c>
      <c r="E378" s="159" t="s">
        <v>700</v>
      </c>
      <c r="F378" s="159" t="s">
        <v>186</v>
      </c>
      <c r="G378" s="159"/>
      <c r="H378" s="127">
        <v>0.4</v>
      </c>
      <c r="I378" s="13">
        <v>0.4</v>
      </c>
      <c r="J378" s="168">
        <v>5665000</v>
      </c>
      <c r="K378" s="168">
        <v>2266000</v>
      </c>
      <c r="L378" s="180">
        <f t="shared" si="10"/>
        <v>5665000</v>
      </c>
      <c r="O378" s="168">
        <f t="shared" si="11"/>
        <v>2266000</v>
      </c>
      <c r="P378" s="168"/>
    </row>
    <row r="379" spans="1:16" x14ac:dyDescent="0.35">
      <c r="A379" s="200"/>
      <c r="B379" s="201"/>
      <c r="C379" s="199" t="s">
        <v>693</v>
      </c>
      <c r="D379" s="159">
        <v>8696</v>
      </c>
      <c r="E379" s="159" t="s">
        <v>701</v>
      </c>
      <c r="F379" s="159" t="s">
        <v>186</v>
      </c>
      <c r="G379" s="159"/>
      <c r="H379" s="127">
        <v>0.4</v>
      </c>
      <c r="I379" s="13">
        <v>0.4</v>
      </c>
      <c r="J379" s="168">
        <v>8500000</v>
      </c>
      <c r="K379" s="168">
        <v>3400000</v>
      </c>
      <c r="L379" s="180">
        <f t="shared" si="10"/>
        <v>8500000</v>
      </c>
      <c r="O379" s="168">
        <f t="shared" si="11"/>
        <v>3400000</v>
      </c>
      <c r="P379" s="168"/>
    </row>
    <row r="380" spans="1:16" x14ac:dyDescent="0.35">
      <c r="A380" s="200"/>
      <c r="B380" s="201"/>
      <c r="C380" s="199" t="s">
        <v>693</v>
      </c>
      <c r="D380" s="159">
        <v>8701</v>
      </c>
      <c r="E380" s="159" t="s">
        <v>702</v>
      </c>
      <c r="F380" s="159" t="s">
        <v>154</v>
      </c>
      <c r="G380" s="159"/>
      <c r="H380" s="127">
        <v>0.22</v>
      </c>
      <c r="I380" s="13">
        <v>0.22</v>
      </c>
      <c r="J380" s="168">
        <v>7704450</v>
      </c>
      <c r="K380" s="168">
        <v>1694979</v>
      </c>
      <c r="L380" s="180">
        <f t="shared" si="10"/>
        <v>7704450</v>
      </c>
      <c r="O380" s="168">
        <f t="shared" si="11"/>
        <v>1694979</v>
      </c>
      <c r="P380" s="168"/>
    </row>
    <row r="381" spans="1:16" x14ac:dyDescent="0.35">
      <c r="A381" s="200"/>
      <c r="B381" s="201"/>
      <c r="C381" s="199" t="s">
        <v>693</v>
      </c>
      <c r="D381" s="159">
        <v>8708</v>
      </c>
      <c r="E381" s="159" t="s">
        <v>703</v>
      </c>
      <c r="F381" s="159" t="s">
        <v>186</v>
      </c>
      <c r="G381" s="159"/>
      <c r="H381" s="127">
        <v>0.4</v>
      </c>
      <c r="I381" s="13">
        <v>0.4</v>
      </c>
      <c r="J381" s="168">
        <v>2437500</v>
      </c>
      <c r="K381" s="168">
        <v>975000</v>
      </c>
      <c r="L381" s="180">
        <f t="shared" si="10"/>
        <v>2437500</v>
      </c>
      <c r="O381" s="168">
        <f t="shared" si="11"/>
        <v>975000</v>
      </c>
      <c r="P381" s="168"/>
    </row>
    <row r="382" spans="1:16" x14ac:dyDescent="0.35">
      <c r="A382" s="200"/>
      <c r="B382" s="201"/>
      <c r="C382" s="199" t="s">
        <v>693</v>
      </c>
      <c r="D382" s="159">
        <v>8693</v>
      </c>
      <c r="E382" s="159" t="s">
        <v>522</v>
      </c>
      <c r="F382" s="159" t="s">
        <v>243</v>
      </c>
      <c r="G382" s="159"/>
      <c r="H382" s="127">
        <v>0.15</v>
      </c>
      <c r="I382" s="13">
        <v>0.15</v>
      </c>
      <c r="J382" s="168">
        <v>3550</v>
      </c>
      <c r="K382" s="168">
        <v>532.5</v>
      </c>
      <c r="L382" s="180">
        <f t="shared" si="10"/>
        <v>3550</v>
      </c>
      <c r="O382" s="168">
        <f t="shared" si="11"/>
        <v>532.5</v>
      </c>
      <c r="P382" s="168"/>
    </row>
    <row r="383" spans="1:16" x14ac:dyDescent="0.35">
      <c r="A383" s="200"/>
      <c r="B383" s="201"/>
      <c r="C383" s="199" t="s">
        <v>693</v>
      </c>
      <c r="D383" s="159">
        <v>8694</v>
      </c>
      <c r="E383" s="159" t="s">
        <v>704</v>
      </c>
      <c r="F383" s="159" t="s">
        <v>243</v>
      </c>
      <c r="G383" s="159"/>
      <c r="H383" s="127">
        <v>0.15</v>
      </c>
      <c r="I383" s="13">
        <v>0.15</v>
      </c>
      <c r="J383" s="168">
        <v>1000000</v>
      </c>
      <c r="K383" s="168">
        <v>150000</v>
      </c>
      <c r="L383" s="180">
        <f t="shared" si="10"/>
        <v>1000000</v>
      </c>
      <c r="O383" s="168">
        <f t="shared" si="11"/>
        <v>150000</v>
      </c>
      <c r="P383" s="168"/>
    </row>
    <row r="384" spans="1:16" x14ac:dyDescent="0.35">
      <c r="A384" s="200"/>
      <c r="B384" s="201"/>
      <c r="C384" s="199" t="s">
        <v>693</v>
      </c>
      <c r="D384" s="159">
        <v>8695</v>
      </c>
      <c r="E384" s="159" t="s">
        <v>705</v>
      </c>
      <c r="F384" s="159" t="s">
        <v>186</v>
      </c>
      <c r="G384" s="159"/>
      <c r="H384" s="127">
        <v>0.4</v>
      </c>
      <c r="I384" s="13">
        <v>0.4</v>
      </c>
      <c r="J384" s="168">
        <v>210000</v>
      </c>
      <c r="K384" s="168">
        <v>84000</v>
      </c>
      <c r="L384" s="180">
        <f t="shared" si="10"/>
        <v>210000</v>
      </c>
      <c r="O384" s="168">
        <f t="shared" si="11"/>
        <v>84000</v>
      </c>
      <c r="P384" s="168"/>
    </row>
    <row r="385" spans="1:16" x14ac:dyDescent="0.35">
      <c r="A385" s="200"/>
      <c r="B385" s="201"/>
      <c r="C385" s="199" t="s">
        <v>325</v>
      </c>
      <c r="D385" s="159">
        <v>5437</v>
      </c>
      <c r="E385" s="159" t="s">
        <v>706</v>
      </c>
      <c r="F385" s="159" t="s">
        <v>156</v>
      </c>
      <c r="G385" s="159"/>
      <c r="H385" s="127">
        <v>0.05</v>
      </c>
      <c r="I385" s="13">
        <v>0.05</v>
      </c>
      <c r="J385" s="168">
        <v>47499</v>
      </c>
      <c r="K385" s="168">
        <v>2374.9500000000003</v>
      </c>
      <c r="L385" s="180">
        <f t="shared" si="10"/>
        <v>47499</v>
      </c>
      <c r="O385" s="168">
        <f t="shared" si="11"/>
        <v>2374.9500000000003</v>
      </c>
      <c r="P385" s="168"/>
    </row>
    <row r="386" spans="1:16" x14ac:dyDescent="0.35">
      <c r="A386" s="200"/>
      <c r="B386" s="201"/>
      <c r="C386" s="199" t="s">
        <v>403</v>
      </c>
      <c r="D386" s="159">
        <v>5442</v>
      </c>
      <c r="E386" s="159" t="s">
        <v>425</v>
      </c>
      <c r="F386" s="159" t="s">
        <v>241</v>
      </c>
      <c r="G386" s="159"/>
      <c r="H386" s="127">
        <v>0.5</v>
      </c>
      <c r="I386" s="13">
        <v>0.5</v>
      </c>
      <c r="J386" s="168">
        <v>95399.46</v>
      </c>
      <c r="K386" s="168">
        <v>47699.73</v>
      </c>
      <c r="L386" s="180">
        <f t="shared" si="10"/>
        <v>95399.46</v>
      </c>
      <c r="O386" s="168">
        <f t="shared" si="11"/>
        <v>47699.73</v>
      </c>
      <c r="P386" s="168"/>
    </row>
    <row r="387" spans="1:16" x14ac:dyDescent="0.35">
      <c r="A387" s="200"/>
      <c r="B387" s="201"/>
      <c r="C387" s="199" t="s">
        <v>325</v>
      </c>
      <c r="D387" s="159">
        <v>5502</v>
      </c>
      <c r="E387" s="159" t="s">
        <v>707</v>
      </c>
      <c r="F387" s="159" t="s">
        <v>144</v>
      </c>
      <c r="G387" s="159"/>
      <c r="H387" s="127">
        <v>0.35</v>
      </c>
      <c r="I387" s="13">
        <v>0.35</v>
      </c>
      <c r="J387" s="168">
        <v>586520</v>
      </c>
      <c r="K387" s="168">
        <v>205282</v>
      </c>
      <c r="L387" s="180">
        <f t="shared" si="10"/>
        <v>586520</v>
      </c>
      <c r="O387" s="168">
        <f t="shared" si="11"/>
        <v>205282</v>
      </c>
      <c r="P387" s="168"/>
    </row>
    <row r="388" spans="1:16" x14ac:dyDescent="0.35">
      <c r="A388" s="200"/>
      <c r="B388" s="201"/>
      <c r="C388" s="199" t="s">
        <v>377</v>
      </c>
      <c r="D388" s="159">
        <v>5450</v>
      </c>
      <c r="E388" s="159" t="s">
        <v>708</v>
      </c>
      <c r="F388" s="159" t="s">
        <v>156</v>
      </c>
      <c r="G388" s="159"/>
      <c r="H388" s="127">
        <v>0.05</v>
      </c>
      <c r="I388" s="13">
        <v>0.05</v>
      </c>
      <c r="J388" s="168">
        <v>2320</v>
      </c>
      <c r="K388" s="168">
        <v>116</v>
      </c>
      <c r="L388" s="180">
        <f t="shared" si="10"/>
        <v>2320</v>
      </c>
      <c r="O388" s="168">
        <f t="shared" si="11"/>
        <v>116</v>
      </c>
      <c r="P388" s="168"/>
    </row>
    <row r="389" spans="1:16" x14ac:dyDescent="0.35">
      <c r="A389" s="200"/>
      <c r="B389" s="201"/>
      <c r="C389" s="199" t="s">
        <v>377</v>
      </c>
      <c r="D389" s="159">
        <v>5501</v>
      </c>
      <c r="E389" s="159" t="s">
        <v>329</v>
      </c>
      <c r="F389" s="159" t="s">
        <v>156</v>
      </c>
      <c r="G389" s="159"/>
      <c r="H389" s="127">
        <v>0.05</v>
      </c>
      <c r="I389" s="13">
        <v>0.05</v>
      </c>
      <c r="J389" s="168">
        <v>29695</v>
      </c>
      <c r="K389" s="168">
        <v>1484.75</v>
      </c>
      <c r="L389" s="180">
        <f t="shared" si="10"/>
        <v>29695</v>
      </c>
      <c r="O389" s="168">
        <f t="shared" si="11"/>
        <v>1484.75</v>
      </c>
      <c r="P389" s="168"/>
    </row>
    <row r="390" spans="1:16" x14ac:dyDescent="0.35">
      <c r="A390" s="200"/>
      <c r="B390" s="201"/>
      <c r="C390" s="199" t="s">
        <v>377</v>
      </c>
      <c r="D390" s="159">
        <v>5506</v>
      </c>
      <c r="E390" s="159" t="s">
        <v>709</v>
      </c>
      <c r="F390" s="159" t="s">
        <v>156</v>
      </c>
      <c r="G390" s="159"/>
      <c r="H390" s="127">
        <v>0.05</v>
      </c>
      <c r="I390" s="13">
        <v>0.05</v>
      </c>
      <c r="J390" s="168">
        <v>1560</v>
      </c>
      <c r="K390" s="168">
        <v>78</v>
      </c>
      <c r="L390" s="180">
        <f t="shared" si="10"/>
        <v>1560</v>
      </c>
      <c r="O390" s="168">
        <f t="shared" si="11"/>
        <v>78</v>
      </c>
      <c r="P390" s="168"/>
    </row>
    <row r="391" spans="1:16" x14ac:dyDescent="0.35">
      <c r="A391" s="200"/>
      <c r="B391" s="201"/>
      <c r="C391" s="199" t="s">
        <v>325</v>
      </c>
      <c r="D391" s="159">
        <v>5521</v>
      </c>
      <c r="E391" s="159" t="s">
        <v>710</v>
      </c>
      <c r="F391" s="159" t="s">
        <v>156</v>
      </c>
      <c r="G391" s="159"/>
      <c r="H391" s="127">
        <v>0.05</v>
      </c>
      <c r="I391" s="13">
        <v>0.05</v>
      </c>
      <c r="J391" s="168">
        <v>6080</v>
      </c>
      <c r="K391" s="168">
        <v>304</v>
      </c>
      <c r="L391" s="180">
        <f t="shared" si="10"/>
        <v>6080</v>
      </c>
      <c r="O391" s="168">
        <f t="shared" si="11"/>
        <v>304</v>
      </c>
      <c r="P391" s="168"/>
    </row>
    <row r="392" spans="1:16" x14ac:dyDescent="0.35">
      <c r="A392" s="200"/>
      <c r="B392" s="201"/>
      <c r="C392" s="199" t="s">
        <v>377</v>
      </c>
      <c r="D392" s="159">
        <v>5569</v>
      </c>
      <c r="E392" s="159" t="s">
        <v>711</v>
      </c>
      <c r="F392" s="159" t="s">
        <v>156</v>
      </c>
      <c r="G392" s="159"/>
      <c r="H392" s="127">
        <v>0.05</v>
      </c>
      <c r="I392" s="13">
        <v>0.05</v>
      </c>
      <c r="J392" s="168">
        <v>12500</v>
      </c>
      <c r="K392" s="168">
        <v>625</v>
      </c>
      <c r="L392" s="180">
        <f t="shared" si="10"/>
        <v>12500</v>
      </c>
      <c r="O392" s="168">
        <f t="shared" si="11"/>
        <v>625</v>
      </c>
      <c r="P392" s="168"/>
    </row>
    <row r="393" spans="1:16" x14ac:dyDescent="0.35">
      <c r="A393" s="200"/>
      <c r="B393" s="201"/>
      <c r="C393" s="199" t="s">
        <v>511</v>
      </c>
      <c r="D393" s="159" t="s">
        <v>713</v>
      </c>
      <c r="E393" s="159" t="s">
        <v>712</v>
      </c>
      <c r="F393" s="159" t="s">
        <v>152</v>
      </c>
      <c r="G393" s="159"/>
      <c r="H393" s="127">
        <v>0.2</v>
      </c>
      <c r="I393" s="13">
        <v>0.2</v>
      </c>
      <c r="J393" s="168">
        <v>2029920</v>
      </c>
      <c r="K393" s="168">
        <v>405984</v>
      </c>
      <c r="L393" s="180">
        <f t="shared" si="10"/>
        <v>2029920</v>
      </c>
      <c r="O393" s="168">
        <f t="shared" si="11"/>
        <v>405984</v>
      </c>
      <c r="P393" s="168"/>
    </row>
    <row r="394" spans="1:16" x14ac:dyDescent="0.35">
      <c r="A394" s="200"/>
      <c r="B394" s="201"/>
      <c r="C394" s="199" t="s">
        <v>404</v>
      </c>
      <c r="D394" s="159" t="s">
        <v>735</v>
      </c>
      <c r="E394" s="159" t="s">
        <v>721</v>
      </c>
      <c r="F394" s="159" t="s">
        <v>144</v>
      </c>
      <c r="G394" s="159"/>
      <c r="H394" s="127">
        <v>0.35</v>
      </c>
      <c r="I394" s="13">
        <v>0.35</v>
      </c>
      <c r="J394" s="168">
        <v>4100000</v>
      </c>
      <c r="K394" s="168">
        <v>1435000</v>
      </c>
      <c r="L394" s="180">
        <f t="shared" si="10"/>
        <v>4100000</v>
      </c>
      <c r="O394" s="168">
        <f t="shared" si="11"/>
        <v>1435000</v>
      </c>
      <c r="P394" s="168"/>
    </row>
    <row r="395" spans="1:16" x14ac:dyDescent="0.35">
      <c r="A395" s="200"/>
      <c r="B395" s="201"/>
      <c r="C395" s="199" t="s">
        <v>404</v>
      </c>
      <c r="D395" s="159" t="s">
        <v>736</v>
      </c>
      <c r="E395" s="159" t="s">
        <v>722</v>
      </c>
      <c r="F395" s="159" t="s">
        <v>154</v>
      </c>
      <c r="G395" s="159"/>
      <c r="H395" s="127">
        <v>0.22</v>
      </c>
      <c r="I395" s="13">
        <v>0.22</v>
      </c>
      <c r="J395" s="168">
        <v>59214.25</v>
      </c>
      <c r="K395" s="168">
        <v>13027.135</v>
      </c>
      <c r="L395" s="180">
        <f t="shared" ref="L395:L458" si="12">J395</f>
        <v>59214.25</v>
      </c>
      <c r="O395" s="168">
        <f t="shared" ref="O395:O458" si="13">K395</f>
        <v>13027.135</v>
      </c>
      <c r="P395" s="168"/>
    </row>
    <row r="396" spans="1:16" x14ac:dyDescent="0.35">
      <c r="A396" s="200"/>
      <c r="B396" s="201"/>
      <c r="C396" s="199" t="s">
        <v>404</v>
      </c>
      <c r="D396" s="159" t="s">
        <v>737</v>
      </c>
      <c r="E396" s="159" t="s">
        <v>723</v>
      </c>
      <c r="F396" s="159" t="s">
        <v>156</v>
      </c>
      <c r="G396" s="159"/>
      <c r="H396" s="127">
        <v>0.05</v>
      </c>
      <c r="I396" s="13">
        <v>0.05</v>
      </c>
      <c r="J396" s="168">
        <v>1015984.51</v>
      </c>
      <c r="K396" s="168">
        <v>50799.2255</v>
      </c>
      <c r="L396" s="180">
        <f t="shared" si="12"/>
        <v>1015984.51</v>
      </c>
      <c r="O396" s="168">
        <f t="shared" si="13"/>
        <v>50799.2255</v>
      </c>
      <c r="P396" s="168"/>
    </row>
    <row r="397" spans="1:16" x14ac:dyDescent="0.35">
      <c r="A397" s="200"/>
      <c r="B397" s="201"/>
      <c r="C397" s="199" t="s">
        <v>362</v>
      </c>
      <c r="D397" s="159">
        <v>5505</v>
      </c>
      <c r="E397" s="159" t="s">
        <v>724</v>
      </c>
      <c r="F397" s="159" t="s">
        <v>74</v>
      </c>
      <c r="G397" s="159"/>
      <c r="H397" s="127">
        <v>0</v>
      </c>
      <c r="I397" s="13">
        <v>0</v>
      </c>
      <c r="J397" s="168">
        <v>112756</v>
      </c>
      <c r="K397" s="168">
        <v>0</v>
      </c>
      <c r="L397" s="180">
        <f t="shared" si="12"/>
        <v>112756</v>
      </c>
      <c r="O397" s="168">
        <f t="shared" si="13"/>
        <v>0</v>
      </c>
      <c r="P397" s="168"/>
    </row>
    <row r="398" spans="1:16" x14ac:dyDescent="0.35">
      <c r="A398" s="200"/>
      <c r="B398" s="201"/>
      <c r="C398" s="199" t="s">
        <v>382</v>
      </c>
      <c r="D398" s="159">
        <v>5396</v>
      </c>
      <c r="E398" s="159" t="s">
        <v>526</v>
      </c>
      <c r="F398" s="159" t="s">
        <v>156</v>
      </c>
      <c r="G398" s="159"/>
      <c r="H398" s="127">
        <v>0.05</v>
      </c>
      <c r="I398" s="13">
        <v>0.05</v>
      </c>
      <c r="J398" s="168">
        <v>650000</v>
      </c>
      <c r="K398" s="168">
        <v>32500</v>
      </c>
      <c r="L398" s="180">
        <f t="shared" si="12"/>
        <v>650000</v>
      </c>
      <c r="O398" s="168">
        <f t="shared" si="13"/>
        <v>32500</v>
      </c>
      <c r="P398" s="168"/>
    </row>
    <row r="399" spans="1:16" x14ac:dyDescent="0.35">
      <c r="A399" s="200"/>
      <c r="B399" s="201"/>
      <c r="C399" s="199" t="s">
        <v>447</v>
      </c>
      <c r="D399" s="159">
        <v>5401</v>
      </c>
      <c r="E399" s="159" t="s">
        <v>359</v>
      </c>
      <c r="F399" s="159" t="s">
        <v>156</v>
      </c>
      <c r="G399" s="159"/>
      <c r="H399" s="127">
        <v>0.05</v>
      </c>
      <c r="I399" s="13">
        <v>0.05</v>
      </c>
      <c r="J399" s="168">
        <v>59266.85</v>
      </c>
      <c r="K399" s="168">
        <v>2963.3425000000002</v>
      </c>
      <c r="L399" s="180">
        <f t="shared" si="12"/>
        <v>59266.85</v>
      </c>
      <c r="O399" s="168">
        <f t="shared" si="13"/>
        <v>2963.3425000000002</v>
      </c>
      <c r="P399" s="168"/>
    </row>
    <row r="400" spans="1:16" x14ac:dyDescent="0.35">
      <c r="A400" s="200"/>
      <c r="B400" s="201"/>
      <c r="C400" s="199" t="s">
        <v>447</v>
      </c>
      <c r="D400" s="159">
        <v>5313</v>
      </c>
      <c r="E400" s="159" t="s">
        <v>320</v>
      </c>
      <c r="F400" s="159" t="s">
        <v>241</v>
      </c>
      <c r="G400" s="159"/>
      <c r="H400" s="127">
        <v>0.5</v>
      </c>
      <c r="I400" s="13">
        <v>0.5</v>
      </c>
      <c r="J400" s="168">
        <v>36412.83</v>
      </c>
      <c r="K400" s="168">
        <v>18206.415000000001</v>
      </c>
      <c r="L400" s="180">
        <f t="shared" si="12"/>
        <v>36412.83</v>
      </c>
      <c r="O400" s="168">
        <f t="shared" si="13"/>
        <v>18206.415000000001</v>
      </c>
      <c r="P400" s="168"/>
    </row>
    <row r="401" spans="1:16" x14ac:dyDescent="0.35">
      <c r="A401" s="200"/>
      <c r="B401" s="201"/>
      <c r="C401" s="199" t="s">
        <v>316</v>
      </c>
      <c r="D401" s="159">
        <v>5411</v>
      </c>
      <c r="E401" s="159" t="s">
        <v>320</v>
      </c>
      <c r="F401" s="159" t="s">
        <v>241</v>
      </c>
      <c r="G401" s="159"/>
      <c r="H401" s="127">
        <v>0.5</v>
      </c>
      <c r="I401" s="13">
        <v>0.5</v>
      </c>
      <c r="J401" s="168">
        <v>59500</v>
      </c>
      <c r="K401" s="168">
        <v>29750</v>
      </c>
      <c r="L401" s="180">
        <f t="shared" si="12"/>
        <v>59500</v>
      </c>
      <c r="O401" s="168">
        <f t="shared" si="13"/>
        <v>29750</v>
      </c>
      <c r="P401" s="168"/>
    </row>
    <row r="402" spans="1:16" x14ac:dyDescent="0.35">
      <c r="A402" s="200"/>
      <c r="B402" s="201"/>
      <c r="C402" s="199" t="s">
        <v>381</v>
      </c>
      <c r="D402" s="159">
        <v>5448</v>
      </c>
      <c r="E402" s="159" t="s">
        <v>725</v>
      </c>
      <c r="F402" s="159" t="s">
        <v>156</v>
      </c>
      <c r="G402" s="159"/>
      <c r="H402" s="127">
        <v>0.05</v>
      </c>
      <c r="I402" s="13">
        <v>0.05</v>
      </c>
      <c r="J402" s="168">
        <v>35011</v>
      </c>
      <c r="K402" s="168">
        <v>1750.5500000000002</v>
      </c>
      <c r="L402" s="180">
        <f t="shared" si="12"/>
        <v>35011</v>
      </c>
      <c r="O402" s="168">
        <f t="shared" si="13"/>
        <v>1750.5500000000002</v>
      </c>
      <c r="P402" s="168"/>
    </row>
    <row r="403" spans="1:16" x14ac:dyDescent="0.35">
      <c r="A403" s="200"/>
      <c r="B403" s="201"/>
      <c r="C403" s="199" t="s">
        <v>377</v>
      </c>
      <c r="D403" s="159">
        <v>5530</v>
      </c>
      <c r="E403" s="159" t="s">
        <v>726</v>
      </c>
      <c r="F403" s="159" t="s">
        <v>156</v>
      </c>
      <c r="G403" s="159"/>
      <c r="H403" s="127">
        <v>0.05</v>
      </c>
      <c r="I403" s="13">
        <v>0.05</v>
      </c>
      <c r="J403" s="168">
        <v>525100</v>
      </c>
      <c r="K403" s="168">
        <v>26255</v>
      </c>
      <c r="L403" s="180">
        <f t="shared" si="12"/>
        <v>525100</v>
      </c>
      <c r="O403" s="168">
        <f t="shared" si="13"/>
        <v>26255</v>
      </c>
      <c r="P403" s="168"/>
    </row>
    <row r="404" spans="1:16" x14ac:dyDescent="0.35">
      <c r="A404" s="200"/>
      <c r="B404" s="201"/>
      <c r="C404" s="199" t="s">
        <v>714</v>
      </c>
      <c r="D404" s="159" t="s">
        <v>738</v>
      </c>
      <c r="E404" s="159" t="s">
        <v>727</v>
      </c>
      <c r="F404" s="159" t="s">
        <v>169</v>
      </c>
      <c r="G404" s="159"/>
      <c r="H404" s="127">
        <v>0.7</v>
      </c>
      <c r="I404" s="13">
        <v>0.7</v>
      </c>
      <c r="J404" s="168">
        <v>234000</v>
      </c>
      <c r="K404" s="168">
        <v>163800</v>
      </c>
      <c r="L404" s="180">
        <f t="shared" si="12"/>
        <v>234000</v>
      </c>
      <c r="O404" s="168">
        <f t="shared" si="13"/>
        <v>163800</v>
      </c>
      <c r="P404" s="168"/>
    </row>
    <row r="405" spans="1:16" x14ac:dyDescent="0.35">
      <c r="A405" s="200"/>
      <c r="B405" s="201"/>
      <c r="C405" s="199" t="s">
        <v>715</v>
      </c>
      <c r="D405" s="159">
        <v>5541</v>
      </c>
      <c r="E405" s="159" t="s">
        <v>728</v>
      </c>
      <c r="F405" s="159" t="s">
        <v>180</v>
      </c>
      <c r="G405" s="159"/>
      <c r="H405" s="127">
        <v>0.25</v>
      </c>
      <c r="I405" s="13">
        <v>0.25</v>
      </c>
      <c r="J405" s="168">
        <v>28500</v>
      </c>
      <c r="K405" s="168">
        <v>7125</v>
      </c>
      <c r="L405" s="180">
        <f t="shared" si="12"/>
        <v>28500</v>
      </c>
      <c r="O405" s="168">
        <f t="shared" si="13"/>
        <v>7125</v>
      </c>
      <c r="P405" s="168"/>
    </row>
    <row r="406" spans="1:16" x14ac:dyDescent="0.35">
      <c r="A406" s="200"/>
      <c r="B406" s="201"/>
      <c r="C406" s="199" t="s">
        <v>716</v>
      </c>
      <c r="D406" s="159">
        <v>5542</v>
      </c>
      <c r="E406" s="159" t="s">
        <v>728</v>
      </c>
      <c r="F406" s="159" t="s">
        <v>180</v>
      </c>
      <c r="G406" s="159"/>
      <c r="H406" s="127">
        <v>0.25</v>
      </c>
      <c r="I406" s="13">
        <v>0.25</v>
      </c>
      <c r="J406" s="168">
        <v>28500</v>
      </c>
      <c r="K406" s="168">
        <v>7125</v>
      </c>
      <c r="L406" s="180">
        <f t="shared" si="12"/>
        <v>28500</v>
      </c>
      <c r="O406" s="168">
        <f t="shared" si="13"/>
        <v>7125</v>
      </c>
      <c r="P406" s="168"/>
    </row>
    <row r="407" spans="1:16" x14ac:dyDescent="0.35">
      <c r="A407" s="200"/>
      <c r="B407" s="201"/>
      <c r="C407" s="199" t="s">
        <v>300</v>
      </c>
      <c r="D407" s="159" t="s">
        <v>739</v>
      </c>
      <c r="E407" s="159" t="s">
        <v>729</v>
      </c>
      <c r="F407" s="159" t="s">
        <v>148</v>
      </c>
      <c r="G407" s="159"/>
      <c r="H407" s="127">
        <v>0.2</v>
      </c>
      <c r="I407" s="13">
        <v>0.2</v>
      </c>
      <c r="J407" s="168">
        <v>10143</v>
      </c>
      <c r="K407" s="168">
        <v>2028.6000000000001</v>
      </c>
      <c r="L407" s="180">
        <f t="shared" si="12"/>
        <v>10143</v>
      </c>
      <c r="O407" s="168">
        <f t="shared" si="13"/>
        <v>2028.6000000000001</v>
      </c>
      <c r="P407" s="168"/>
    </row>
    <row r="408" spans="1:16" x14ac:dyDescent="0.35">
      <c r="A408" s="200"/>
      <c r="B408" s="201"/>
      <c r="C408" s="199" t="s">
        <v>382</v>
      </c>
      <c r="D408" s="159">
        <v>5518</v>
      </c>
      <c r="E408" s="159" t="s">
        <v>730</v>
      </c>
      <c r="F408" s="159" t="s">
        <v>156</v>
      </c>
      <c r="G408" s="159"/>
      <c r="H408" s="127">
        <v>0.05</v>
      </c>
      <c r="I408" s="13">
        <v>0.05</v>
      </c>
      <c r="J408" s="168">
        <v>35579</v>
      </c>
      <c r="K408" s="168">
        <v>1778.95</v>
      </c>
      <c r="L408" s="180">
        <f t="shared" si="12"/>
        <v>35579</v>
      </c>
      <c r="O408" s="168">
        <f t="shared" si="13"/>
        <v>1778.95</v>
      </c>
      <c r="P408" s="168"/>
    </row>
    <row r="409" spans="1:16" x14ac:dyDescent="0.35">
      <c r="A409" s="200"/>
      <c r="B409" s="201"/>
      <c r="C409" s="199" t="s">
        <v>717</v>
      </c>
      <c r="D409" s="159">
        <v>5617</v>
      </c>
      <c r="E409" s="159" t="s">
        <v>728</v>
      </c>
      <c r="F409" s="159" t="s">
        <v>180</v>
      </c>
      <c r="G409" s="159"/>
      <c r="H409" s="127">
        <v>0.25</v>
      </c>
      <c r="I409" s="13">
        <v>0.25</v>
      </c>
      <c r="J409" s="168">
        <v>19200</v>
      </c>
      <c r="K409" s="168">
        <v>4800</v>
      </c>
      <c r="L409" s="180">
        <f t="shared" si="12"/>
        <v>19200</v>
      </c>
      <c r="O409" s="168">
        <f t="shared" si="13"/>
        <v>4800</v>
      </c>
      <c r="P409" s="168"/>
    </row>
    <row r="410" spans="1:16" x14ac:dyDescent="0.35">
      <c r="A410" s="200"/>
      <c r="B410" s="201"/>
      <c r="C410" s="199" t="s">
        <v>718</v>
      </c>
      <c r="D410" s="159">
        <v>5618</v>
      </c>
      <c r="E410" s="159" t="s">
        <v>728</v>
      </c>
      <c r="F410" s="159" t="s">
        <v>180</v>
      </c>
      <c r="G410" s="159"/>
      <c r="H410" s="127">
        <v>0.25</v>
      </c>
      <c r="I410" s="13">
        <v>0.25</v>
      </c>
      <c r="J410" s="168">
        <v>19200</v>
      </c>
      <c r="K410" s="168">
        <v>4800</v>
      </c>
      <c r="L410" s="180">
        <f t="shared" si="12"/>
        <v>19200</v>
      </c>
      <c r="O410" s="168">
        <f t="shared" si="13"/>
        <v>4800</v>
      </c>
      <c r="P410" s="168"/>
    </row>
    <row r="411" spans="1:16" x14ac:dyDescent="0.35">
      <c r="A411" s="200"/>
      <c r="B411" s="201"/>
      <c r="C411" s="199" t="s">
        <v>719</v>
      </c>
      <c r="D411" s="159" t="s">
        <v>740</v>
      </c>
      <c r="E411" s="159" t="s">
        <v>731</v>
      </c>
      <c r="F411" s="159" t="s">
        <v>144</v>
      </c>
      <c r="G411" s="159"/>
      <c r="H411" s="127">
        <v>0.35</v>
      </c>
      <c r="I411" s="13">
        <v>0.35</v>
      </c>
      <c r="J411" s="168">
        <v>365505</v>
      </c>
      <c r="K411" s="168">
        <v>127926.74999999999</v>
      </c>
      <c r="L411" s="180">
        <f t="shared" si="12"/>
        <v>365505</v>
      </c>
      <c r="O411" s="168">
        <f t="shared" si="13"/>
        <v>127926.74999999999</v>
      </c>
      <c r="P411" s="168"/>
    </row>
    <row r="412" spans="1:16" x14ac:dyDescent="0.35">
      <c r="A412" s="200"/>
      <c r="B412" s="201"/>
      <c r="C412" s="199" t="s">
        <v>720</v>
      </c>
      <c r="D412" s="159">
        <v>5584</v>
      </c>
      <c r="E412" s="159" t="s">
        <v>732</v>
      </c>
      <c r="F412" s="159" t="s">
        <v>180</v>
      </c>
      <c r="G412" s="159"/>
      <c r="H412" s="127">
        <v>0.25</v>
      </c>
      <c r="I412" s="13">
        <v>0.25</v>
      </c>
      <c r="J412" s="168">
        <v>57000</v>
      </c>
      <c r="K412" s="168">
        <v>14250</v>
      </c>
      <c r="L412" s="180">
        <f t="shared" si="12"/>
        <v>57000</v>
      </c>
      <c r="O412" s="168">
        <f t="shared" si="13"/>
        <v>14250</v>
      </c>
      <c r="P412" s="168"/>
    </row>
    <row r="413" spans="1:16" x14ac:dyDescent="0.35">
      <c r="A413" s="200"/>
      <c r="B413" s="201"/>
      <c r="C413" s="199" t="s">
        <v>306</v>
      </c>
      <c r="D413" s="159">
        <v>4981</v>
      </c>
      <c r="E413" s="159" t="s">
        <v>733</v>
      </c>
      <c r="F413" s="159" t="s">
        <v>152</v>
      </c>
      <c r="G413" s="159"/>
      <c r="H413" s="127">
        <v>0.2</v>
      </c>
      <c r="I413" s="13">
        <v>0.2</v>
      </c>
      <c r="J413" s="168">
        <v>163000</v>
      </c>
      <c r="K413" s="168">
        <v>32600</v>
      </c>
      <c r="L413" s="180">
        <f t="shared" si="12"/>
        <v>163000</v>
      </c>
      <c r="O413" s="168">
        <f t="shared" si="13"/>
        <v>32600</v>
      </c>
      <c r="P413" s="168"/>
    </row>
    <row r="414" spans="1:16" x14ac:dyDescent="0.35">
      <c r="A414" s="200"/>
      <c r="B414" s="201"/>
      <c r="C414" s="199" t="s">
        <v>511</v>
      </c>
      <c r="D414" s="159" t="s">
        <v>741</v>
      </c>
      <c r="E414" s="159" t="s">
        <v>734</v>
      </c>
      <c r="F414" s="159" t="s">
        <v>186</v>
      </c>
      <c r="G414" s="159"/>
      <c r="H414" s="127">
        <v>0.4</v>
      </c>
      <c r="I414" s="13">
        <v>0.4</v>
      </c>
      <c r="J414" s="168">
        <v>576831.15</v>
      </c>
      <c r="K414" s="168">
        <v>230732.46000000002</v>
      </c>
      <c r="L414" s="180">
        <f t="shared" si="12"/>
        <v>576831.15</v>
      </c>
      <c r="O414" s="168">
        <f t="shared" si="13"/>
        <v>230732.46000000002</v>
      </c>
      <c r="P414" s="168"/>
    </row>
    <row r="415" spans="1:16" x14ac:dyDescent="0.35">
      <c r="A415" s="200"/>
      <c r="B415" s="201"/>
      <c r="C415" s="199" t="s">
        <v>665</v>
      </c>
      <c r="D415" s="159">
        <v>5580</v>
      </c>
      <c r="E415" s="159" t="s">
        <v>743</v>
      </c>
      <c r="F415" s="159" t="s">
        <v>74</v>
      </c>
      <c r="G415" s="159"/>
      <c r="H415" s="127">
        <v>0</v>
      </c>
      <c r="I415" s="13">
        <v>0</v>
      </c>
      <c r="J415" s="168">
        <v>5470.793999999999</v>
      </c>
      <c r="K415" s="168">
        <v>0</v>
      </c>
      <c r="L415" s="180">
        <f t="shared" si="12"/>
        <v>5470.793999999999</v>
      </c>
      <c r="O415" s="168">
        <f t="shared" si="13"/>
        <v>0</v>
      </c>
      <c r="P415" s="168"/>
    </row>
    <row r="416" spans="1:16" x14ac:dyDescent="0.35">
      <c r="A416" s="200"/>
      <c r="B416" s="201"/>
      <c r="C416" s="199" t="s">
        <v>742</v>
      </c>
      <c r="D416" s="159">
        <v>5579</v>
      </c>
      <c r="E416" s="159" t="s">
        <v>743</v>
      </c>
      <c r="F416" s="159" t="s">
        <v>74</v>
      </c>
      <c r="G416" s="159"/>
      <c r="H416" s="127">
        <v>0</v>
      </c>
      <c r="I416" s="13">
        <v>0</v>
      </c>
      <c r="J416" s="168">
        <v>5470.793999999999</v>
      </c>
      <c r="K416" s="168">
        <v>0</v>
      </c>
      <c r="L416" s="180">
        <f t="shared" si="12"/>
        <v>5470.793999999999</v>
      </c>
      <c r="O416" s="168">
        <f t="shared" si="13"/>
        <v>0</v>
      </c>
      <c r="P416" s="168"/>
    </row>
    <row r="417" spans="1:16" x14ac:dyDescent="0.35">
      <c r="A417" s="200"/>
      <c r="B417" s="201"/>
      <c r="C417" s="199">
        <v>8388</v>
      </c>
      <c r="D417" s="159">
        <v>5568</v>
      </c>
      <c r="E417" s="159" t="s">
        <v>744</v>
      </c>
      <c r="F417" s="159" t="s">
        <v>167</v>
      </c>
      <c r="G417" s="159"/>
      <c r="H417" s="127">
        <v>0.3</v>
      </c>
      <c r="I417" s="13">
        <v>0.3</v>
      </c>
      <c r="J417" s="168">
        <v>3600</v>
      </c>
      <c r="K417" s="168">
        <v>1080</v>
      </c>
      <c r="L417" s="180">
        <f t="shared" si="12"/>
        <v>3600</v>
      </c>
      <c r="O417" s="168">
        <f t="shared" si="13"/>
        <v>1080</v>
      </c>
      <c r="P417" s="168"/>
    </row>
    <row r="418" spans="1:16" x14ac:dyDescent="0.35">
      <c r="A418" s="200"/>
      <c r="B418" s="201"/>
      <c r="C418" s="199" t="s">
        <v>665</v>
      </c>
      <c r="D418" s="159">
        <v>5566</v>
      </c>
      <c r="E418" s="159" t="s">
        <v>745</v>
      </c>
      <c r="F418" s="159" t="s">
        <v>186</v>
      </c>
      <c r="G418" s="159"/>
      <c r="H418" s="127">
        <v>0.4</v>
      </c>
      <c r="I418" s="13">
        <v>0.4</v>
      </c>
      <c r="J418" s="168">
        <v>7284.01</v>
      </c>
      <c r="K418" s="168">
        <v>2913.6040000000003</v>
      </c>
      <c r="L418" s="180">
        <f t="shared" si="12"/>
        <v>7284.01</v>
      </c>
      <c r="O418" s="168">
        <f t="shared" si="13"/>
        <v>2913.6040000000003</v>
      </c>
      <c r="P418" s="168"/>
    </row>
    <row r="419" spans="1:16" x14ac:dyDescent="0.35">
      <c r="A419" s="200"/>
      <c r="B419" s="201"/>
      <c r="C419" s="199" t="s">
        <v>742</v>
      </c>
      <c r="D419" s="159">
        <v>5549</v>
      </c>
      <c r="E419" s="159" t="s">
        <v>745</v>
      </c>
      <c r="F419" s="159" t="s">
        <v>186</v>
      </c>
      <c r="G419" s="159"/>
      <c r="H419" s="127">
        <v>0.4</v>
      </c>
      <c r="I419" s="13">
        <v>0.4</v>
      </c>
      <c r="J419" s="168">
        <v>9402.99</v>
      </c>
      <c r="K419" s="168">
        <v>3761.1959999999999</v>
      </c>
      <c r="L419" s="180">
        <f t="shared" si="12"/>
        <v>9402.99</v>
      </c>
      <c r="O419" s="168">
        <f t="shared" si="13"/>
        <v>3761.1959999999999</v>
      </c>
      <c r="P419" s="168"/>
    </row>
    <row r="420" spans="1:16" x14ac:dyDescent="0.35">
      <c r="A420" s="200"/>
      <c r="B420" s="201"/>
      <c r="C420" s="199">
        <v>8387</v>
      </c>
      <c r="D420" s="159">
        <v>5519</v>
      </c>
      <c r="E420" s="159" t="s">
        <v>768</v>
      </c>
      <c r="F420" s="159" t="s">
        <v>167</v>
      </c>
      <c r="G420" s="159"/>
      <c r="H420" s="127">
        <v>0.3</v>
      </c>
      <c r="I420" s="13">
        <v>0.3</v>
      </c>
      <c r="J420" s="168">
        <v>15986</v>
      </c>
      <c r="K420" s="168">
        <v>4795.8</v>
      </c>
      <c r="L420" s="180">
        <f t="shared" si="12"/>
        <v>15986</v>
      </c>
      <c r="O420" s="168">
        <f t="shared" si="13"/>
        <v>4795.8</v>
      </c>
      <c r="P420" s="168"/>
    </row>
    <row r="421" spans="1:16" x14ac:dyDescent="0.35">
      <c r="A421" s="200"/>
      <c r="B421" s="201"/>
      <c r="C421" s="199">
        <v>8388</v>
      </c>
      <c r="D421" s="159">
        <v>5515</v>
      </c>
      <c r="E421" s="159" t="s">
        <v>616</v>
      </c>
      <c r="F421" s="159" t="s">
        <v>156</v>
      </c>
      <c r="G421" s="159"/>
      <c r="H421" s="127">
        <v>0.05</v>
      </c>
      <c r="I421" s="13">
        <v>0.05</v>
      </c>
      <c r="J421" s="168">
        <v>76210</v>
      </c>
      <c r="K421" s="168">
        <v>3810.5</v>
      </c>
      <c r="L421" s="180">
        <f t="shared" si="12"/>
        <v>76210</v>
      </c>
      <c r="O421" s="168">
        <f t="shared" si="13"/>
        <v>3810.5</v>
      </c>
      <c r="P421" s="168"/>
    </row>
    <row r="422" spans="1:16" x14ac:dyDescent="0.35">
      <c r="A422" s="200"/>
      <c r="B422" s="201"/>
      <c r="C422" s="199">
        <v>8389</v>
      </c>
      <c r="D422" s="159">
        <v>5516</v>
      </c>
      <c r="E422" s="159" t="s">
        <v>616</v>
      </c>
      <c r="F422" s="159" t="s">
        <v>156</v>
      </c>
      <c r="G422" s="159"/>
      <c r="H422" s="127">
        <v>0.05</v>
      </c>
      <c r="I422" s="13">
        <v>0.05</v>
      </c>
      <c r="J422" s="168">
        <v>76210</v>
      </c>
      <c r="K422" s="168">
        <v>3810.5</v>
      </c>
      <c r="L422" s="180">
        <f t="shared" si="12"/>
        <v>76210</v>
      </c>
      <c r="O422" s="168">
        <f t="shared" si="13"/>
        <v>3810.5</v>
      </c>
      <c r="P422" s="168"/>
    </row>
    <row r="423" spans="1:16" x14ac:dyDescent="0.35">
      <c r="A423" s="200"/>
      <c r="B423" s="201"/>
      <c r="C423" s="199">
        <v>8390</v>
      </c>
      <c r="D423" s="159">
        <v>5517</v>
      </c>
      <c r="E423" s="159" t="s">
        <v>616</v>
      </c>
      <c r="F423" s="159" t="s">
        <v>156</v>
      </c>
      <c r="G423" s="159"/>
      <c r="H423" s="127">
        <v>0.05</v>
      </c>
      <c r="I423" s="13">
        <v>0.05</v>
      </c>
      <c r="J423" s="168">
        <v>76210</v>
      </c>
      <c r="K423" s="168">
        <v>3810.5</v>
      </c>
      <c r="L423" s="180">
        <f t="shared" si="12"/>
        <v>76210</v>
      </c>
      <c r="O423" s="168">
        <f t="shared" si="13"/>
        <v>3810.5</v>
      </c>
      <c r="P423" s="168"/>
    </row>
    <row r="424" spans="1:16" x14ac:dyDescent="0.35">
      <c r="A424" s="200"/>
      <c r="B424" s="201"/>
      <c r="C424" s="199">
        <v>8387</v>
      </c>
      <c r="D424" s="159">
        <v>5440</v>
      </c>
      <c r="E424" s="159" t="s">
        <v>769</v>
      </c>
      <c r="F424" s="159" t="s">
        <v>156</v>
      </c>
      <c r="G424" s="159"/>
      <c r="H424" s="127">
        <v>0.05</v>
      </c>
      <c r="I424" s="13">
        <v>0.05</v>
      </c>
      <c r="J424" s="168">
        <v>23280</v>
      </c>
      <c r="K424" s="168">
        <v>1164</v>
      </c>
      <c r="L424" s="180">
        <f t="shared" si="12"/>
        <v>23280</v>
      </c>
      <c r="O424" s="168">
        <f t="shared" si="13"/>
        <v>1164</v>
      </c>
      <c r="P424" s="168"/>
    </row>
    <row r="425" spans="1:16" x14ac:dyDescent="0.35">
      <c r="A425" s="200"/>
      <c r="B425" s="201"/>
      <c r="C425" s="199">
        <v>8388</v>
      </c>
      <c r="D425" s="159">
        <v>5507</v>
      </c>
      <c r="E425" s="159" t="s">
        <v>769</v>
      </c>
      <c r="F425" s="159" t="s">
        <v>156</v>
      </c>
      <c r="G425" s="159"/>
      <c r="H425" s="127">
        <v>0.05</v>
      </c>
      <c r="I425" s="13">
        <v>0.05</v>
      </c>
      <c r="J425" s="168">
        <v>23280</v>
      </c>
      <c r="K425" s="168">
        <v>1164</v>
      </c>
      <c r="L425" s="180">
        <f t="shared" si="12"/>
        <v>23280</v>
      </c>
      <c r="O425" s="168">
        <f t="shared" si="13"/>
        <v>1164</v>
      </c>
      <c r="P425" s="168"/>
    </row>
    <row r="426" spans="1:16" x14ac:dyDescent="0.35">
      <c r="A426" s="200"/>
      <c r="B426" s="201"/>
      <c r="C426" s="199">
        <v>8389</v>
      </c>
      <c r="D426" s="159">
        <v>5508</v>
      </c>
      <c r="E426" s="159" t="s">
        <v>769</v>
      </c>
      <c r="F426" s="159" t="s">
        <v>156</v>
      </c>
      <c r="G426" s="159"/>
      <c r="H426" s="127">
        <v>0.05</v>
      </c>
      <c r="I426" s="13">
        <v>0.05</v>
      </c>
      <c r="J426" s="168">
        <v>23280</v>
      </c>
      <c r="K426" s="168">
        <v>1164</v>
      </c>
      <c r="L426" s="180">
        <f t="shared" si="12"/>
        <v>23280</v>
      </c>
      <c r="O426" s="168">
        <f t="shared" si="13"/>
        <v>1164</v>
      </c>
      <c r="P426" s="168"/>
    </row>
    <row r="427" spans="1:16" x14ac:dyDescent="0.35">
      <c r="A427" s="200"/>
      <c r="B427" s="201"/>
      <c r="C427" s="199">
        <v>8390</v>
      </c>
      <c r="D427" s="159">
        <v>5509</v>
      </c>
      <c r="E427" s="159" t="s">
        <v>769</v>
      </c>
      <c r="F427" s="159" t="s">
        <v>156</v>
      </c>
      <c r="G427" s="159"/>
      <c r="H427" s="127">
        <v>0.05</v>
      </c>
      <c r="I427" s="13">
        <v>0.05</v>
      </c>
      <c r="J427" s="168">
        <v>23280</v>
      </c>
      <c r="K427" s="168">
        <v>1164</v>
      </c>
      <c r="L427" s="180">
        <f t="shared" si="12"/>
        <v>23280</v>
      </c>
      <c r="O427" s="168">
        <f t="shared" si="13"/>
        <v>1164</v>
      </c>
      <c r="P427" s="168"/>
    </row>
    <row r="428" spans="1:16" x14ac:dyDescent="0.35">
      <c r="A428" s="200"/>
      <c r="B428" s="201"/>
      <c r="C428" s="199" t="s">
        <v>746</v>
      </c>
      <c r="D428" s="159">
        <v>5494</v>
      </c>
      <c r="E428" s="159" t="s">
        <v>770</v>
      </c>
      <c r="F428" s="159" t="s">
        <v>167</v>
      </c>
      <c r="G428" s="159"/>
      <c r="H428" s="127">
        <v>0.3</v>
      </c>
      <c r="I428" s="13">
        <v>0.3</v>
      </c>
      <c r="J428" s="168">
        <v>1200</v>
      </c>
      <c r="K428" s="168">
        <v>360</v>
      </c>
      <c r="L428" s="180">
        <f t="shared" si="12"/>
        <v>1200</v>
      </c>
      <c r="O428" s="168">
        <f t="shared" si="13"/>
        <v>360</v>
      </c>
      <c r="P428" s="168"/>
    </row>
    <row r="429" spans="1:16" x14ac:dyDescent="0.35">
      <c r="A429" s="200"/>
      <c r="B429" s="201"/>
      <c r="C429" s="199" t="s">
        <v>665</v>
      </c>
      <c r="D429" s="159">
        <v>5435</v>
      </c>
      <c r="E429" s="159" t="s">
        <v>771</v>
      </c>
      <c r="F429" s="159" t="s">
        <v>156</v>
      </c>
      <c r="G429" s="159"/>
      <c r="H429" s="127">
        <v>0.05</v>
      </c>
      <c r="I429" s="13">
        <v>0.05</v>
      </c>
      <c r="J429" s="168">
        <v>21920</v>
      </c>
      <c r="K429" s="168">
        <v>1096</v>
      </c>
      <c r="L429" s="180">
        <f t="shared" si="12"/>
        <v>21920</v>
      </c>
      <c r="O429" s="168">
        <f t="shared" si="13"/>
        <v>1096</v>
      </c>
      <c r="P429" s="168"/>
    </row>
    <row r="430" spans="1:16" x14ac:dyDescent="0.35">
      <c r="A430" s="200"/>
      <c r="B430" s="201"/>
      <c r="C430" s="199" t="s">
        <v>305</v>
      </c>
      <c r="D430" s="159">
        <v>4571</v>
      </c>
      <c r="E430" s="159" t="s">
        <v>772</v>
      </c>
      <c r="F430" s="159" t="s">
        <v>167</v>
      </c>
      <c r="G430" s="159"/>
      <c r="H430" s="127">
        <v>0.3</v>
      </c>
      <c r="I430" s="13">
        <v>0.3</v>
      </c>
      <c r="J430" s="168">
        <v>2077613</v>
      </c>
      <c r="K430" s="168">
        <v>623283.9</v>
      </c>
      <c r="L430" s="180">
        <f t="shared" si="12"/>
        <v>2077613</v>
      </c>
      <c r="O430" s="168">
        <f t="shared" si="13"/>
        <v>623283.9</v>
      </c>
      <c r="P430" s="168"/>
    </row>
    <row r="431" spans="1:16" x14ac:dyDescent="0.35">
      <c r="A431" s="200"/>
      <c r="B431" s="201"/>
      <c r="C431" s="199" t="s">
        <v>376</v>
      </c>
      <c r="D431" s="159">
        <v>8698</v>
      </c>
      <c r="E431" s="159" t="s">
        <v>773</v>
      </c>
      <c r="F431" s="159" t="s">
        <v>186</v>
      </c>
      <c r="G431" s="159"/>
      <c r="H431" s="127">
        <v>0.4</v>
      </c>
      <c r="I431" s="13">
        <v>0.4</v>
      </c>
      <c r="J431" s="168">
        <v>522062.56</v>
      </c>
      <c r="K431" s="168">
        <v>208825.024</v>
      </c>
      <c r="L431" s="180">
        <f t="shared" si="12"/>
        <v>522062.56</v>
      </c>
      <c r="O431" s="168">
        <f t="shared" si="13"/>
        <v>208825.024</v>
      </c>
      <c r="P431" s="168"/>
    </row>
    <row r="432" spans="1:16" x14ac:dyDescent="0.35">
      <c r="A432" s="200"/>
      <c r="B432" s="201"/>
      <c r="C432" s="199">
        <v>8388</v>
      </c>
      <c r="D432" s="159">
        <v>8704</v>
      </c>
      <c r="E432" s="159" t="s">
        <v>373</v>
      </c>
      <c r="F432" s="159" t="s">
        <v>156</v>
      </c>
      <c r="G432" s="159"/>
      <c r="H432" s="127">
        <v>0.05</v>
      </c>
      <c r="I432" s="13">
        <v>0.05</v>
      </c>
      <c r="J432" s="168">
        <v>55300</v>
      </c>
      <c r="K432" s="168">
        <v>2765</v>
      </c>
      <c r="L432" s="180">
        <f t="shared" si="12"/>
        <v>55300</v>
      </c>
      <c r="O432" s="168">
        <f t="shared" si="13"/>
        <v>2765</v>
      </c>
      <c r="P432" s="168"/>
    </row>
    <row r="433" spans="1:16" x14ac:dyDescent="0.35">
      <c r="A433" s="200"/>
      <c r="B433" s="201"/>
      <c r="C433" s="199">
        <v>8389</v>
      </c>
      <c r="D433" s="159">
        <v>8705</v>
      </c>
      <c r="E433" s="159" t="s">
        <v>373</v>
      </c>
      <c r="F433" s="159" t="s">
        <v>156</v>
      </c>
      <c r="G433" s="159"/>
      <c r="H433" s="127">
        <v>0.05</v>
      </c>
      <c r="I433" s="13">
        <v>0.05</v>
      </c>
      <c r="J433" s="168">
        <v>55300</v>
      </c>
      <c r="K433" s="168">
        <v>2765</v>
      </c>
      <c r="L433" s="180">
        <f t="shared" si="12"/>
        <v>55300</v>
      </c>
      <c r="O433" s="168">
        <f t="shared" si="13"/>
        <v>2765</v>
      </c>
      <c r="P433" s="168"/>
    </row>
    <row r="434" spans="1:16" x14ac:dyDescent="0.35">
      <c r="A434" s="200"/>
      <c r="B434" s="201"/>
      <c r="C434" s="199">
        <v>8390</v>
      </c>
      <c r="D434" s="159">
        <v>8706</v>
      </c>
      <c r="E434" s="159" t="s">
        <v>373</v>
      </c>
      <c r="F434" s="159" t="s">
        <v>156</v>
      </c>
      <c r="G434" s="159"/>
      <c r="H434" s="127">
        <v>0.05</v>
      </c>
      <c r="I434" s="13">
        <v>0.05</v>
      </c>
      <c r="J434" s="168">
        <v>55300</v>
      </c>
      <c r="K434" s="168">
        <v>2765</v>
      </c>
      <c r="L434" s="180">
        <f t="shared" si="12"/>
        <v>55300</v>
      </c>
      <c r="O434" s="168">
        <f t="shared" si="13"/>
        <v>2765</v>
      </c>
      <c r="P434" s="168"/>
    </row>
    <row r="435" spans="1:16" x14ac:dyDescent="0.35">
      <c r="A435" s="200"/>
      <c r="B435" s="201"/>
      <c r="C435" s="199">
        <v>8388</v>
      </c>
      <c r="D435" s="159">
        <v>8701</v>
      </c>
      <c r="E435" s="159" t="s">
        <v>691</v>
      </c>
      <c r="F435" s="159" t="s">
        <v>186</v>
      </c>
      <c r="G435" s="159"/>
      <c r="H435" s="127">
        <v>0.4</v>
      </c>
      <c r="I435" s="13">
        <v>0.4</v>
      </c>
      <c r="J435" s="168">
        <v>51821</v>
      </c>
      <c r="K435" s="168">
        <v>20728.400000000001</v>
      </c>
      <c r="L435" s="180">
        <f t="shared" si="12"/>
        <v>51821</v>
      </c>
      <c r="O435" s="168">
        <f t="shared" si="13"/>
        <v>20728.400000000001</v>
      </c>
      <c r="P435" s="168"/>
    </row>
    <row r="436" spans="1:16" x14ac:dyDescent="0.35">
      <c r="A436" s="200"/>
      <c r="B436" s="201"/>
      <c r="C436" s="199">
        <v>8390</v>
      </c>
      <c r="D436" s="159">
        <v>8702</v>
      </c>
      <c r="E436" s="159" t="s">
        <v>691</v>
      </c>
      <c r="F436" s="159" t="s">
        <v>186</v>
      </c>
      <c r="G436" s="159"/>
      <c r="H436" s="127">
        <v>0.4</v>
      </c>
      <c r="I436" s="13">
        <v>0.4</v>
      </c>
      <c r="J436" s="168">
        <v>51821</v>
      </c>
      <c r="K436" s="168">
        <v>20728.400000000001</v>
      </c>
      <c r="L436" s="180">
        <f t="shared" si="12"/>
        <v>51821</v>
      </c>
      <c r="O436" s="168">
        <f t="shared" si="13"/>
        <v>20728.400000000001</v>
      </c>
      <c r="P436" s="168"/>
    </row>
    <row r="437" spans="1:16" x14ac:dyDescent="0.35">
      <c r="A437" s="200"/>
      <c r="B437" s="201"/>
      <c r="C437" s="199" t="s">
        <v>302</v>
      </c>
      <c r="D437" s="159">
        <v>327</v>
      </c>
      <c r="E437" s="159" t="s">
        <v>774</v>
      </c>
      <c r="F437" s="159" t="s">
        <v>243</v>
      </c>
      <c r="G437" s="159"/>
      <c r="H437" s="127">
        <v>0.15</v>
      </c>
      <c r="I437" s="13">
        <v>0.15</v>
      </c>
      <c r="J437" s="168">
        <v>23820</v>
      </c>
      <c r="K437" s="168">
        <v>3573</v>
      </c>
      <c r="L437" s="180">
        <f t="shared" si="12"/>
        <v>23820</v>
      </c>
      <c r="O437" s="168">
        <f t="shared" si="13"/>
        <v>3573</v>
      </c>
      <c r="P437" s="168"/>
    </row>
    <row r="438" spans="1:16" x14ac:dyDescent="0.35">
      <c r="A438" s="200"/>
      <c r="B438" s="201"/>
      <c r="C438" s="199" t="s">
        <v>382</v>
      </c>
      <c r="D438" s="159">
        <v>5441</v>
      </c>
      <c r="E438" s="159" t="s">
        <v>724</v>
      </c>
      <c r="F438" s="159" t="s">
        <v>74</v>
      </c>
      <c r="G438" s="159"/>
      <c r="H438" s="127">
        <v>0</v>
      </c>
      <c r="I438" s="13">
        <v>0</v>
      </c>
      <c r="J438" s="168">
        <v>129058</v>
      </c>
      <c r="K438" s="168">
        <v>0</v>
      </c>
      <c r="L438" s="180">
        <f t="shared" si="12"/>
        <v>129058</v>
      </c>
      <c r="O438" s="168">
        <f t="shared" si="13"/>
        <v>0</v>
      </c>
      <c r="P438" s="168"/>
    </row>
    <row r="439" spans="1:16" x14ac:dyDescent="0.35">
      <c r="A439" s="200"/>
      <c r="B439" s="201"/>
      <c r="C439" s="199" t="s">
        <v>315</v>
      </c>
      <c r="E439" s="159" t="s">
        <v>775</v>
      </c>
      <c r="F439" s="159" t="s">
        <v>74</v>
      </c>
      <c r="G439" s="159"/>
      <c r="H439" s="127">
        <v>0</v>
      </c>
      <c r="I439" s="13">
        <v>0</v>
      </c>
      <c r="J439" s="168">
        <v>218966</v>
      </c>
      <c r="K439" s="168">
        <v>0</v>
      </c>
      <c r="L439" s="180">
        <f t="shared" si="12"/>
        <v>218966</v>
      </c>
      <c r="O439" s="168">
        <f t="shared" si="13"/>
        <v>0</v>
      </c>
      <c r="P439" s="168"/>
    </row>
    <row r="440" spans="1:16" x14ac:dyDescent="0.35">
      <c r="A440" s="200"/>
      <c r="B440" s="201"/>
      <c r="C440" s="199" t="s">
        <v>315</v>
      </c>
      <c r="E440" s="159" t="s">
        <v>776</v>
      </c>
      <c r="F440" s="159" t="s">
        <v>186</v>
      </c>
      <c r="G440" s="159"/>
      <c r="H440" s="127">
        <v>0.4</v>
      </c>
      <c r="I440" s="13">
        <v>0.4</v>
      </c>
      <c r="J440" s="168">
        <v>32800</v>
      </c>
      <c r="K440" s="168">
        <v>13120</v>
      </c>
      <c r="L440" s="180">
        <f t="shared" si="12"/>
        <v>32800</v>
      </c>
      <c r="O440" s="168">
        <f t="shared" si="13"/>
        <v>13120</v>
      </c>
      <c r="P440" s="168"/>
    </row>
    <row r="441" spans="1:16" x14ac:dyDescent="0.35">
      <c r="A441" s="200"/>
      <c r="B441" s="201"/>
      <c r="C441" s="199" t="s">
        <v>316</v>
      </c>
      <c r="E441" s="159" t="s">
        <v>777</v>
      </c>
      <c r="F441" s="159" t="s">
        <v>186</v>
      </c>
      <c r="G441" s="159"/>
      <c r="H441" s="127">
        <v>0.4</v>
      </c>
      <c r="I441" s="13">
        <v>0.4</v>
      </c>
      <c r="J441" s="168">
        <v>32800</v>
      </c>
      <c r="K441" s="168">
        <v>13120</v>
      </c>
      <c r="L441" s="180">
        <f t="shared" si="12"/>
        <v>32800</v>
      </c>
      <c r="O441" s="168">
        <f t="shared" si="13"/>
        <v>13120</v>
      </c>
      <c r="P441" s="168"/>
    </row>
    <row r="442" spans="1:16" x14ac:dyDescent="0.35">
      <c r="A442" s="200"/>
      <c r="B442" s="201"/>
      <c r="C442" s="199" t="s">
        <v>316</v>
      </c>
      <c r="E442" s="159" t="s">
        <v>778</v>
      </c>
      <c r="F442" s="159" t="s">
        <v>74</v>
      </c>
      <c r="G442" s="159"/>
      <c r="H442" s="127">
        <v>0</v>
      </c>
      <c r="I442" s="13">
        <v>0</v>
      </c>
      <c r="J442" s="168">
        <v>218966</v>
      </c>
      <c r="K442" s="168">
        <v>0</v>
      </c>
      <c r="L442" s="180">
        <f t="shared" si="12"/>
        <v>218966</v>
      </c>
      <c r="O442" s="168">
        <f t="shared" si="13"/>
        <v>0</v>
      </c>
      <c r="P442" s="168"/>
    </row>
    <row r="443" spans="1:16" x14ac:dyDescent="0.35">
      <c r="A443" s="200"/>
      <c r="B443" s="201"/>
      <c r="C443" s="199" t="s">
        <v>596</v>
      </c>
      <c r="E443" s="159" t="s">
        <v>779</v>
      </c>
      <c r="F443" s="159" t="s">
        <v>144</v>
      </c>
      <c r="G443" s="159"/>
      <c r="H443" s="127">
        <v>0.35</v>
      </c>
      <c r="I443" s="13">
        <v>0.35</v>
      </c>
      <c r="J443" s="168">
        <v>28800</v>
      </c>
      <c r="K443" s="168">
        <v>10080</v>
      </c>
      <c r="L443" s="180">
        <f t="shared" si="12"/>
        <v>28800</v>
      </c>
      <c r="O443" s="168">
        <f t="shared" si="13"/>
        <v>10080</v>
      </c>
      <c r="P443" s="168"/>
    </row>
    <row r="444" spans="1:16" x14ac:dyDescent="0.35">
      <c r="A444" s="200"/>
      <c r="B444" s="201"/>
      <c r="C444" s="199" t="s">
        <v>478</v>
      </c>
      <c r="E444" s="159" t="s">
        <v>780</v>
      </c>
      <c r="F444" s="159" t="s">
        <v>144</v>
      </c>
      <c r="G444" s="159"/>
      <c r="H444" s="127">
        <v>0.35</v>
      </c>
      <c r="I444" s="13">
        <v>0.35</v>
      </c>
      <c r="J444" s="168">
        <v>179460</v>
      </c>
      <c r="K444" s="168">
        <v>62810.999999999993</v>
      </c>
      <c r="L444" s="180">
        <f t="shared" si="12"/>
        <v>179460</v>
      </c>
      <c r="O444" s="168">
        <f t="shared" si="13"/>
        <v>62810.999999999993</v>
      </c>
      <c r="P444" s="168"/>
    </row>
    <row r="445" spans="1:16" x14ac:dyDescent="0.35">
      <c r="A445" s="200"/>
      <c r="B445" s="201"/>
      <c r="C445" s="199" t="s">
        <v>475</v>
      </c>
      <c r="E445" s="159" t="s">
        <v>781</v>
      </c>
      <c r="F445" s="159" t="s">
        <v>144</v>
      </c>
      <c r="G445" s="159"/>
      <c r="H445" s="127">
        <v>0.35</v>
      </c>
      <c r="I445" s="13">
        <v>0.35</v>
      </c>
      <c r="J445" s="168">
        <v>61500</v>
      </c>
      <c r="K445" s="168">
        <v>21525</v>
      </c>
      <c r="L445" s="180">
        <f t="shared" si="12"/>
        <v>61500</v>
      </c>
      <c r="O445" s="168">
        <f t="shared" si="13"/>
        <v>21525</v>
      </c>
      <c r="P445" s="168"/>
    </row>
    <row r="446" spans="1:16" x14ac:dyDescent="0.35">
      <c r="A446" s="200"/>
      <c r="B446" s="201"/>
      <c r="C446" s="199" t="s">
        <v>747</v>
      </c>
      <c r="E446" s="159" t="s">
        <v>782</v>
      </c>
      <c r="F446" s="159" t="s">
        <v>144</v>
      </c>
      <c r="G446" s="159"/>
      <c r="H446" s="127">
        <v>0.35</v>
      </c>
      <c r="I446" s="13">
        <v>0.35</v>
      </c>
      <c r="J446" s="168">
        <v>61500</v>
      </c>
      <c r="K446" s="168">
        <v>21525</v>
      </c>
      <c r="L446" s="180">
        <f t="shared" si="12"/>
        <v>61500</v>
      </c>
      <c r="O446" s="168">
        <f t="shared" si="13"/>
        <v>21525</v>
      </c>
      <c r="P446" s="168"/>
    </row>
    <row r="447" spans="1:16" x14ac:dyDescent="0.35">
      <c r="A447" s="200"/>
      <c r="B447" s="201"/>
      <c r="C447" s="199" t="s">
        <v>748</v>
      </c>
      <c r="E447" s="159" t="s">
        <v>783</v>
      </c>
      <c r="F447" s="159" t="s">
        <v>196</v>
      </c>
      <c r="G447" s="159"/>
      <c r="H447" s="127">
        <v>0.5</v>
      </c>
      <c r="I447" s="13">
        <v>0.5</v>
      </c>
      <c r="J447" s="168">
        <v>20000</v>
      </c>
      <c r="K447" s="168">
        <v>10000</v>
      </c>
      <c r="L447" s="180">
        <f t="shared" si="12"/>
        <v>20000</v>
      </c>
      <c r="O447" s="168">
        <f t="shared" si="13"/>
        <v>10000</v>
      </c>
      <c r="P447" s="168"/>
    </row>
    <row r="448" spans="1:16" x14ac:dyDescent="0.35">
      <c r="A448" s="200"/>
      <c r="B448" s="201"/>
      <c r="C448" s="199" t="s">
        <v>664</v>
      </c>
      <c r="D448" s="159" t="s">
        <v>749</v>
      </c>
      <c r="E448" s="159" t="s">
        <v>784</v>
      </c>
      <c r="F448" s="159" t="s">
        <v>196</v>
      </c>
      <c r="G448" s="159"/>
      <c r="H448" s="127">
        <v>0.5</v>
      </c>
      <c r="I448" s="13">
        <v>0.5</v>
      </c>
      <c r="J448" s="168">
        <v>74050</v>
      </c>
      <c r="K448" s="168">
        <v>37025</v>
      </c>
      <c r="L448" s="180">
        <f t="shared" si="12"/>
        <v>74050</v>
      </c>
      <c r="O448" s="168">
        <f t="shared" si="13"/>
        <v>37025</v>
      </c>
      <c r="P448" s="168"/>
    </row>
    <row r="449" spans="1:16" x14ac:dyDescent="0.35">
      <c r="A449" s="200"/>
      <c r="B449" s="201"/>
      <c r="C449" s="199" t="s">
        <v>405</v>
      </c>
      <c r="D449" s="159" t="s">
        <v>750</v>
      </c>
      <c r="E449" s="159" t="s">
        <v>785</v>
      </c>
      <c r="F449" s="159" t="s">
        <v>154</v>
      </c>
      <c r="G449" s="159"/>
      <c r="H449" s="127">
        <v>0.22</v>
      </c>
      <c r="I449" s="13">
        <v>0.22</v>
      </c>
      <c r="J449" s="168">
        <v>134940.6</v>
      </c>
      <c r="K449" s="168">
        <v>29686.932000000001</v>
      </c>
      <c r="L449" s="180">
        <f t="shared" si="12"/>
        <v>134940.6</v>
      </c>
      <c r="O449" s="168">
        <f t="shared" si="13"/>
        <v>29686.932000000001</v>
      </c>
      <c r="P449" s="168"/>
    </row>
    <row r="450" spans="1:16" x14ac:dyDescent="0.35">
      <c r="A450" s="200"/>
      <c r="B450" s="201"/>
      <c r="C450" s="199" t="s">
        <v>404</v>
      </c>
      <c r="D450" s="159" t="s">
        <v>751</v>
      </c>
      <c r="E450" s="159" t="s">
        <v>786</v>
      </c>
      <c r="F450" s="159" t="s">
        <v>154</v>
      </c>
      <c r="G450" s="159"/>
      <c r="H450" s="127">
        <v>0.22</v>
      </c>
      <c r="I450" s="13">
        <v>0.22</v>
      </c>
      <c r="J450" s="168">
        <v>2748475</v>
      </c>
      <c r="K450" s="168">
        <v>604664.5</v>
      </c>
      <c r="L450" s="180">
        <f t="shared" si="12"/>
        <v>2748475</v>
      </c>
      <c r="O450" s="168">
        <f t="shared" si="13"/>
        <v>604664.5</v>
      </c>
      <c r="P450" s="168"/>
    </row>
    <row r="451" spans="1:16" x14ac:dyDescent="0.35">
      <c r="A451" s="200"/>
      <c r="B451" s="201"/>
      <c r="C451" s="199" t="s">
        <v>405</v>
      </c>
      <c r="D451" s="159" t="s">
        <v>752</v>
      </c>
      <c r="E451" s="159" t="s">
        <v>787</v>
      </c>
      <c r="F451" s="159" t="s">
        <v>186</v>
      </c>
      <c r="G451" s="159"/>
      <c r="H451" s="127">
        <v>0.4</v>
      </c>
      <c r="I451" s="13">
        <v>0.4</v>
      </c>
      <c r="J451" s="168">
        <v>320003.83</v>
      </c>
      <c r="K451" s="168">
        <v>128001.53200000001</v>
      </c>
      <c r="L451" s="180">
        <f t="shared" si="12"/>
        <v>320003.83</v>
      </c>
      <c r="O451" s="168">
        <f t="shared" si="13"/>
        <v>128001.53200000001</v>
      </c>
      <c r="P451" s="168"/>
    </row>
    <row r="452" spans="1:16" x14ac:dyDescent="0.35">
      <c r="A452" s="200"/>
      <c r="B452" s="201"/>
      <c r="C452" s="199" t="s">
        <v>405</v>
      </c>
      <c r="D452" s="159" t="s">
        <v>753</v>
      </c>
      <c r="E452" s="159" t="s">
        <v>788</v>
      </c>
      <c r="F452" s="159" t="s">
        <v>216</v>
      </c>
      <c r="G452" s="159"/>
      <c r="H452" s="127">
        <v>0.6</v>
      </c>
      <c r="I452" s="13">
        <v>0.6</v>
      </c>
      <c r="J452" s="168">
        <v>277573.40000000002</v>
      </c>
      <c r="K452" s="168">
        <v>166544.04</v>
      </c>
      <c r="L452" s="180">
        <f t="shared" si="12"/>
        <v>277573.40000000002</v>
      </c>
      <c r="O452" s="168">
        <f t="shared" si="13"/>
        <v>166544.04</v>
      </c>
      <c r="P452" s="168"/>
    </row>
    <row r="453" spans="1:16" x14ac:dyDescent="0.35">
      <c r="A453" s="200"/>
      <c r="B453" s="201"/>
      <c r="C453" s="199" t="s">
        <v>404</v>
      </c>
      <c r="D453" s="159" t="s">
        <v>754</v>
      </c>
      <c r="E453" s="159" t="s">
        <v>789</v>
      </c>
      <c r="F453" s="159" t="s">
        <v>186</v>
      </c>
      <c r="G453" s="159"/>
      <c r="H453" s="127">
        <v>0.4</v>
      </c>
      <c r="I453" s="13">
        <v>0.4</v>
      </c>
      <c r="J453" s="168">
        <v>61500</v>
      </c>
      <c r="K453" s="168">
        <v>24600</v>
      </c>
      <c r="L453" s="180">
        <f t="shared" si="12"/>
        <v>61500</v>
      </c>
      <c r="O453" s="168">
        <f t="shared" si="13"/>
        <v>24600</v>
      </c>
      <c r="P453" s="168"/>
    </row>
    <row r="454" spans="1:16" x14ac:dyDescent="0.35">
      <c r="A454" s="200"/>
      <c r="B454" s="201"/>
      <c r="C454" s="199" t="s">
        <v>404</v>
      </c>
      <c r="D454" s="159" t="s">
        <v>755</v>
      </c>
      <c r="E454" s="159" t="s">
        <v>790</v>
      </c>
      <c r="F454" s="159" t="s">
        <v>154</v>
      </c>
      <c r="G454" s="159"/>
      <c r="H454" s="127">
        <v>0.22</v>
      </c>
      <c r="I454" s="13">
        <v>0.22</v>
      </c>
      <c r="J454" s="168">
        <v>302100</v>
      </c>
      <c r="K454" s="168">
        <v>66462</v>
      </c>
      <c r="L454" s="180">
        <f t="shared" si="12"/>
        <v>302100</v>
      </c>
      <c r="O454" s="168">
        <f t="shared" si="13"/>
        <v>66462</v>
      </c>
      <c r="P454" s="168"/>
    </row>
    <row r="455" spans="1:16" x14ac:dyDescent="0.35">
      <c r="A455" s="200"/>
      <c r="B455" s="201"/>
      <c r="C455" s="199" t="s">
        <v>404</v>
      </c>
      <c r="D455" s="159" t="s">
        <v>756</v>
      </c>
      <c r="E455" s="159" t="s">
        <v>791</v>
      </c>
      <c r="F455" s="159" t="s">
        <v>156</v>
      </c>
      <c r="G455" s="159"/>
      <c r="H455" s="127">
        <v>0.05</v>
      </c>
      <c r="I455" s="13">
        <v>0.05</v>
      </c>
      <c r="J455" s="168">
        <v>106591</v>
      </c>
      <c r="K455" s="168">
        <v>5329.55</v>
      </c>
      <c r="L455" s="180">
        <f t="shared" si="12"/>
        <v>106591</v>
      </c>
      <c r="O455" s="168">
        <f t="shared" si="13"/>
        <v>5329.55</v>
      </c>
      <c r="P455" s="168"/>
    </row>
    <row r="456" spans="1:16" x14ac:dyDescent="0.35">
      <c r="A456" s="200"/>
      <c r="B456" s="201"/>
      <c r="C456" s="199" t="s">
        <v>405</v>
      </c>
      <c r="D456" s="159" t="s">
        <v>757</v>
      </c>
      <c r="E456" s="159" t="s">
        <v>792</v>
      </c>
      <c r="F456" s="159" t="s">
        <v>154</v>
      </c>
      <c r="G456" s="159"/>
      <c r="H456" s="127">
        <v>0.22</v>
      </c>
      <c r="I456" s="13">
        <v>0.22</v>
      </c>
      <c r="J456" s="168">
        <v>113917</v>
      </c>
      <c r="K456" s="168">
        <v>25061.74</v>
      </c>
      <c r="L456" s="180">
        <f t="shared" si="12"/>
        <v>113917</v>
      </c>
      <c r="O456" s="168">
        <f t="shared" si="13"/>
        <v>25061.74</v>
      </c>
      <c r="P456" s="168"/>
    </row>
    <row r="457" spans="1:16" x14ac:dyDescent="0.35">
      <c r="A457" s="200"/>
      <c r="B457" s="201"/>
      <c r="C457" s="199" t="s">
        <v>405</v>
      </c>
      <c r="D457" s="159" t="s">
        <v>758</v>
      </c>
      <c r="E457" s="159" t="s">
        <v>793</v>
      </c>
      <c r="F457" s="159" t="s">
        <v>156</v>
      </c>
      <c r="G457" s="159"/>
      <c r="H457" s="127">
        <v>0.05</v>
      </c>
      <c r="I457" s="13">
        <v>0.05</v>
      </c>
      <c r="J457" s="168">
        <v>651342.4</v>
      </c>
      <c r="K457" s="168">
        <v>32567.120000000003</v>
      </c>
      <c r="L457" s="180">
        <f t="shared" si="12"/>
        <v>651342.4</v>
      </c>
      <c r="O457" s="168">
        <f t="shared" si="13"/>
        <v>32567.120000000003</v>
      </c>
      <c r="P457" s="168"/>
    </row>
    <row r="458" spans="1:16" x14ac:dyDescent="0.35">
      <c r="A458" s="200"/>
      <c r="B458" s="201"/>
      <c r="C458" s="199" t="s">
        <v>404</v>
      </c>
      <c r="D458" s="159" t="s">
        <v>759</v>
      </c>
      <c r="E458" s="159" t="s">
        <v>794</v>
      </c>
      <c r="F458" s="159" t="s">
        <v>156</v>
      </c>
      <c r="G458" s="159"/>
      <c r="H458" s="127">
        <v>0.05</v>
      </c>
      <c r="I458" s="13">
        <v>0.05</v>
      </c>
      <c r="J458" s="168">
        <v>378338.2</v>
      </c>
      <c r="K458" s="168">
        <v>18916.91</v>
      </c>
      <c r="L458" s="180">
        <f t="shared" si="12"/>
        <v>378338.2</v>
      </c>
      <c r="O458" s="168">
        <f t="shared" si="13"/>
        <v>18916.91</v>
      </c>
      <c r="P458" s="168"/>
    </row>
    <row r="459" spans="1:16" x14ac:dyDescent="0.35">
      <c r="A459" s="200"/>
      <c r="B459" s="201"/>
      <c r="C459" s="199" t="s">
        <v>404</v>
      </c>
      <c r="D459" s="159" t="s">
        <v>760</v>
      </c>
      <c r="E459" s="159" t="s">
        <v>795</v>
      </c>
      <c r="F459" s="159" t="s">
        <v>169</v>
      </c>
      <c r="G459" s="159"/>
      <c r="H459" s="127">
        <v>0.7</v>
      </c>
      <c r="I459" s="13">
        <v>0.7</v>
      </c>
      <c r="J459" s="168">
        <v>1272000</v>
      </c>
      <c r="K459" s="168">
        <v>890400</v>
      </c>
      <c r="L459" s="180">
        <f t="shared" ref="L459:L521" si="14">J459</f>
        <v>1272000</v>
      </c>
      <c r="O459" s="168">
        <f t="shared" ref="O459:O521" si="15">K459</f>
        <v>890400</v>
      </c>
      <c r="P459" s="168"/>
    </row>
    <row r="460" spans="1:16" x14ac:dyDescent="0.35">
      <c r="A460" s="200"/>
      <c r="B460" s="201"/>
      <c r="C460" s="199" t="s">
        <v>404</v>
      </c>
      <c r="D460" s="159" t="s">
        <v>761</v>
      </c>
      <c r="E460" s="159" t="s">
        <v>788</v>
      </c>
      <c r="F460" s="159" t="s">
        <v>216</v>
      </c>
      <c r="G460" s="159"/>
      <c r="H460" s="127">
        <v>0.6</v>
      </c>
      <c r="I460" s="13">
        <v>0.6</v>
      </c>
      <c r="J460" s="168">
        <v>1769410.51</v>
      </c>
      <c r="K460" s="168">
        <v>1061646.3059999999</v>
      </c>
      <c r="L460" s="180">
        <f t="shared" si="14"/>
        <v>1769410.51</v>
      </c>
      <c r="O460" s="168">
        <f t="shared" si="15"/>
        <v>1061646.3059999999</v>
      </c>
      <c r="P460" s="168"/>
    </row>
    <row r="461" spans="1:16" x14ac:dyDescent="0.35">
      <c r="A461" s="200"/>
      <c r="B461" s="201"/>
      <c r="C461" s="199" t="s">
        <v>404</v>
      </c>
      <c r="D461" s="159" t="s">
        <v>762</v>
      </c>
      <c r="E461" s="159" t="s">
        <v>796</v>
      </c>
      <c r="F461" s="159" t="s">
        <v>186</v>
      </c>
      <c r="G461" s="159"/>
      <c r="H461" s="127">
        <v>0.4</v>
      </c>
      <c r="I461" s="13">
        <v>0.4</v>
      </c>
      <c r="J461" s="168">
        <v>813325</v>
      </c>
      <c r="K461" s="168">
        <v>325330</v>
      </c>
      <c r="L461" s="180">
        <f t="shared" si="14"/>
        <v>813325</v>
      </c>
      <c r="O461" s="168">
        <f t="shared" si="15"/>
        <v>325330</v>
      </c>
      <c r="P461" s="168"/>
    </row>
    <row r="462" spans="1:16" x14ac:dyDescent="0.35">
      <c r="A462" s="200"/>
      <c r="B462" s="201"/>
      <c r="C462" s="199" t="s">
        <v>404</v>
      </c>
      <c r="D462" s="159" t="s">
        <v>763</v>
      </c>
      <c r="E462" s="159" t="s">
        <v>797</v>
      </c>
      <c r="F462" s="159" t="s">
        <v>167</v>
      </c>
      <c r="G462" s="159"/>
      <c r="H462" s="127">
        <v>0.3</v>
      </c>
      <c r="I462" s="13">
        <v>0.3</v>
      </c>
      <c r="J462" s="168">
        <v>187500</v>
      </c>
      <c r="K462" s="168">
        <v>56250</v>
      </c>
      <c r="L462" s="180">
        <f t="shared" si="14"/>
        <v>187500</v>
      </c>
      <c r="O462" s="168">
        <f t="shared" si="15"/>
        <v>56250</v>
      </c>
      <c r="P462" s="168"/>
    </row>
    <row r="463" spans="1:16" x14ac:dyDescent="0.35">
      <c r="A463" s="200"/>
      <c r="B463" s="201"/>
      <c r="C463" s="199" t="s">
        <v>404</v>
      </c>
      <c r="D463" s="159" t="s">
        <v>764</v>
      </c>
      <c r="E463" s="159" t="s">
        <v>798</v>
      </c>
      <c r="F463" s="159" t="s">
        <v>154</v>
      </c>
      <c r="G463" s="159"/>
      <c r="H463" s="127">
        <v>0.22</v>
      </c>
      <c r="I463" s="13">
        <v>0.22</v>
      </c>
      <c r="J463" s="168">
        <v>52800</v>
      </c>
      <c r="K463" s="168">
        <v>11616</v>
      </c>
      <c r="L463" s="180">
        <f t="shared" si="14"/>
        <v>52800</v>
      </c>
      <c r="O463" s="168">
        <f t="shared" si="15"/>
        <v>11616</v>
      </c>
      <c r="P463" s="168"/>
    </row>
    <row r="464" spans="1:16" x14ac:dyDescent="0.35">
      <c r="A464" s="200"/>
      <c r="B464" s="201"/>
      <c r="C464" s="199" t="s">
        <v>405</v>
      </c>
      <c r="D464" s="159" t="s">
        <v>765</v>
      </c>
      <c r="E464" s="159" t="s">
        <v>799</v>
      </c>
      <c r="F464" s="159" t="s">
        <v>154</v>
      </c>
      <c r="G464" s="159"/>
      <c r="H464" s="127">
        <v>0.22</v>
      </c>
      <c r="I464" s="13">
        <v>0.22</v>
      </c>
      <c r="J464" s="168">
        <v>1011412</v>
      </c>
      <c r="K464" s="168">
        <v>222510.64</v>
      </c>
      <c r="L464" s="180">
        <f t="shared" si="14"/>
        <v>1011412</v>
      </c>
      <c r="O464" s="168">
        <f t="shared" si="15"/>
        <v>222510.64</v>
      </c>
      <c r="P464" s="168"/>
    </row>
    <row r="465" spans="1:16" x14ac:dyDescent="0.35">
      <c r="A465" s="200"/>
      <c r="B465" s="201"/>
      <c r="C465" s="199" t="s">
        <v>404</v>
      </c>
      <c r="D465" s="159" t="s">
        <v>766</v>
      </c>
      <c r="E465" s="159" t="s">
        <v>800</v>
      </c>
      <c r="F465" s="159" t="s">
        <v>148</v>
      </c>
      <c r="G465" s="159"/>
      <c r="H465" s="127">
        <v>0.2</v>
      </c>
      <c r="I465" s="13">
        <v>0.2</v>
      </c>
      <c r="J465" s="168">
        <v>40000</v>
      </c>
      <c r="K465" s="168">
        <v>8000</v>
      </c>
      <c r="L465" s="180">
        <f t="shared" si="14"/>
        <v>40000</v>
      </c>
      <c r="O465" s="168">
        <f t="shared" si="15"/>
        <v>8000</v>
      </c>
      <c r="P465" s="168"/>
    </row>
    <row r="466" spans="1:16" x14ac:dyDescent="0.35">
      <c r="A466" s="200"/>
      <c r="B466" s="201"/>
      <c r="C466" s="199" t="s">
        <v>404</v>
      </c>
      <c r="D466" s="159" t="s">
        <v>767</v>
      </c>
      <c r="E466" s="159" t="s">
        <v>436</v>
      </c>
      <c r="F466" s="159" t="s">
        <v>154</v>
      </c>
      <c r="G466" s="159"/>
      <c r="H466" s="127">
        <v>0.22</v>
      </c>
      <c r="I466" s="13">
        <v>0.22</v>
      </c>
      <c r="J466" s="168">
        <v>8346.5400000000009</v>
      </c>
      <c r="K466" s="168">
        <v>1836.2388000000003</v>
      </c>
      <c r="L466" s="180">
        <f t="shared" si="14"/>
        <v>8346.5400000000009</v>
      </c>
      <c r="O466" s="168">
        <f t="shared" si="15"/>
        <v>1836.2388000000003</v>
      </c>
      <c r="P466" s="168"/>
    </row>
    <row r="467" spans="1:16" x14ac:dyDescent="0.35">
      <c r="A467" s="197">
        <v>45444</v>
      </c>
      <c r="B467" s="182"/>
      <c r="C467" s="199" t="s">
        <v>369</v>
      </c>
      <c r="D467" s="159">
        <v>5422</v>
      </c>
      <c r="E467" s="159" t="s">
        <v>818</v>
      </c>
      <c r="F467" s="159" t="s">
        <v>156</v>
      </c>
      <c r="G467" s="159"/>
      <c r="H467" s="127">
        <v>0.05</v>
      </c>
      <c r="I467" s="13">
        <v>0.05</v>
      </c>
      <c r="J467" s="168">
        <v>1790936</v>
      </c>
      <c r="K467" s="168">
        <v>89546.8</v>
      </c>
      <c r="L467" s="180">
        <f t="shared" si="14"/>
        <v>1790936</v>
      </c>
      <c r="O467" s="168">
        <f t="shared" si="15"/>
        <v>89546.8</v>
      </c>
      <c r="P467" s="168"/>
    </row>
    <row r="468" spans="1:16" x14ac:dyDescent="0.35">
      <c r="A468" s="200"/>
      <c r="B468" s="182"/>
      <c r="C468" s="199" t="s">
        <v>362</v>
      </c>
      <c r="D468" s="159">
        <v>5523</v>
      </c>
      <c r="E468" s="159" t="s">
        <v>819</v>
      </c>
      <c r="F468" s="159" t="s">
        <v>144</v>
      </c>
      <c r="G468" s="159"/>
      <c r="H468" s="127">
        <v>0.35</v>
      </c>
      <c r="I468" s="13">
        <v>0.35</v>
      </c>
      <c r="J468" s="168">
        <v>181550</v>
      </c>
      <c r="K468" s="168">
        <v>63542.499999999993</v>
      </c>
      <c r="L468" s="180">
        <f t="shared" si="14"/>
        <v>181550</v>
      </c>
      <c r="O468" s="168">
        <f t="shared" si="15"/>
        <v>63542.499999999993</v>
      </c>
      <c r="P468" s="168"/>
    </row>
    <row r="469" spans="1:16" x14ac:dyDescent="0.35">
      <c r="A469" s="200"/>
      <c r="B469" s="182"/>
      <c r="C469" s="199" t="s">
        <v>376</v>
      </c>
      <c r="D469" s="159" t="s">
        <v>805</v>
      </c>
      <c r="E469" s="159" t="s">
        <v>586</v>
      </c>
      <c r="F469" s="159" t="s">
        <v>156</v>
      </c>
      <c r="G469" s="159"/>
      <c r="H469" s="127">
        <v>0.05</v>
      </c>
      <c r="I469" s="13">
        <v>0.05</v>
      </c>
      <c r="J469" s="168">
        <v>67437.75</v>
      </c>
      <c r="K469" s="168">
        <v>3371.8875000000003</v>
      </c>
      <c r="L469" s="180">
        <f t="shared" si="14"/>
        <v>67437.75</v>
      </c>
      <c r="O469" s="168">
        <f t="shared" si="15"/>
        <v>3371.8875000000003</v>
      </c>
      <c r="P469" s="168"/>
    </row>
    <row r="470" spans="1:16" x14ac:dyDescent="0.35">
      <c r="A470" s="200"/>
      <c r="B470" s="182"/>
      <c r="C470" s="199" t="s">
        <v>720</v>
      </c>
      <c r="D470" s="159">
        <v>8618</v>
      </c>
      <c r="E470" s="159" t="s">
        <v>820</v>
      </c>
      <c r="F470" s="159" t="s">
        <v>154</v>
      </c>
      <c r="G470" s="159"/>
      <c r="H470" s="127">
        <v>0.22</v>
      </c>
      <c r="I470" s="13">
        <v>0.22</v>
      </c>
      <c r="J470" s="168">
        <v>230186</v>
      </c>
      <c r="K470" s="168">
        <v>50640.92</v>
      </c>
      <c r="L470" s="180">
        <f t="shared" si="14"/>
        <v>230186</v>
      </c>
      <c r="O470" s="168">
        <f t="shared" si="15"/>
        <v>50640.92</v>
      </c>
      <c r="P470" s="168"/>
    </row>
    <row r="471" spans="1:16" x14ac:dyDescent="0.35">
      <c r="A471" s="200"/>
      <c r="B471" s="182"/>
      <c r="C471" s="199" t="s">
        <v>720</v>
      </c>
      <c r="D471" s="159">
        <v>4928</v>
      </c>
      <c r="E471" s="159" t="s">
        <v>821</v>
      </c>
      <c r="F471" s="159" t="s">
        <v>156</v>
      </c>
      <c r="G471" s="159"/>
      <c r="H471" s="127">
        <v>0.05</v>
      </c>
      <c r="I471" s="13">
        <v>0.05</v>
      </c>
      <c r="J471" s="168">
        <v>324700</v>
      </c>
      <c r="K471" s="168">
        <v>16235</v>
      </c>
      <c r="L471" s="180">
        <f t="shared" si="14"/>
        <v>324700</v>
      </c>
      <c r="O471" s="168">
        <f t="shared" si="15"/>
        <v>16235</v>
      </c>
      <c r="P471" s="168"/>
    </row>
    <row r="472" spans="1:16" x14ac:dyDescent="0.35">
      <c r="A472" s="200"/>
      <c r="B472" s="182"/>
      <c r="C472" s="199" t="s">
        <v>325</v>
      </c>
      <c r="D472" s="159" t="s">
        <v>806</v>
      </c>
      <c r="E472" s="159" t="s">
        <v>822</v>
      </c>
      <c r="F472" s="159" t="s">
        <v>154</v>
      </c>
      <c r="G472" s="159"/>
      <c r="H472" s="127">
        <v>0.22</v>
      </c>
      <c r="I472" s="13">
        <v>0.22</v>
      </c>
      <c r="J472" s="168">
        <v>397000</v>
      </c>
      <c r="K472" s="168">
        <v>87340</v>
      </c>
      <c r="L472" s="180">
        <f t="shared" si="14"/>
        <v>397000</v>
      </c>
      <c r="O472" s="168">
        <f t="shared" si="15"/>
        <v>87340</v>
      </c>
      <c r="P472" s="168"/>
    </row>
    <row r="473" spans="1:16" x14ac:dyDescent="0.35">
      <c r="A473" s="200"/>
      <c r="B473" s="182"/>
      <c r="C473" s="199" t="s">
        <v>377</v>
      </c>
      <c r="D473" s="159">
        <v>5410</v>
      </c>
      <c r="E473" s="159" t="s">
        <v>823</v>
      </c>
      <c r="F473" s="159" t="s">
        <v>240</v>
      </c>
      <c r="G473" s="159"/>
      <c r="H473" s="127">
        <v>0.3</v>
      </c>
      <c r="I473" s="13">
        <v>0.3</v>
      </c>
      <c r="J473" s="168">
        <v>269000</v>
      </c>
      <c r="K473" s="168">
        <v>80700</v>
      </c>
      <c r="L473" s="180">
        <f t="shared" si="14"/>
        <v>269000</v>
      </c>
      <c r="O473" s="168">
        <f t="shared" si="15"/>
        <v>80700</v>
      </c>
      <c r="P473" s="168"/>
    </row>
    <row r="474" spans="1:16" x14ac:dyDescent="0.35">
      <c r="A474" s="200"/>
      <c r="B474" s="182"/>
      <c r="C474" s="199" t="s">
        <v>325</v>
      </c>
      <c r="D474" s="159">
        <v>5631</v>
      </c>
      <c r="E474" s="159" t="s">
        <v>824</v>
      </c>
      <c r="F474" s="159" t="s">
        <v>144</v>
      </c>
      <c r="G474" s="159"/>
      <c r="H474" s="127">
        <v>0.35</v>
      </c>
      <c r="I474" s="13">
        <v>0.35</v>
      </c>
      <c r="J474" s="168">
        <v>74000</v>
      </c>
      <c r="K474" s="168">
        <v>25900</v>
      </c>
      <c r="L474" s="180">
        <f t="shared" si="14"/>
        <v>74000</v>
      </c>
      <c r="O474" s="168">
        <f t="shared" si="15"/>
        <v>25900</v>
      </c>
      <c r="P474" s="168"/>
    </row>
    <row r="475" spans="1:16" x14ac:dyDescent="0.35">
      <c r="A475" s="200"/>
      <c r="B475" s="182"/>
      <c r="C475" s="199" t="s">
        <v>343</v>
      </c>
      <c r="D475" s="159">
        <v>5533</v>
      </c>
      <c r="E475" s="159" t="s">
        <v>825</v>
      </c>
      <c r="F475" s="159" t="s">
        <v>167</v>
      </c>
      <c r="G475" s="159"/>
      <c r="H475" s="127">
        <v>0.3</v>
      </c>
      <c r="I475" s="13">
        <v>0.3</v>
      </c>
      <c r="J475" s="168">
        <v>14400</v>
      </c>
      <c r="K475" s="168">
        <v>4320</v>
      </c>
      <c r="L475" s="180">
        <f t="shared" si="14"/>
        <v>14400</v>
      </c>
      <c r="O475" s="168">
        <f t="shared" si="15"/>
        <v>4320</v>
      </c>
      <c r="P475" s="168"/>
    </row>
    <row r="476" spans="1:16" x14ac:dyDescent="0.35">
      <c r="A476" s="200"/>
      <c r="B476" s="182"/>
      <c r="C476" s="199" t="s">
        <v>352</v>
      </c>
      <c r="D476" s="159">
        <v>5575</v>
      </c>
      <c r="E476" s="159" t="s">
        <v>826</v>
      </c>
      <c r="F476" s="159" t="s">
        <v>156</v>
      </c>
      <c r="G476" s="159"/>
      <c r="H476" s="127">
        <v>0.05</v>
      </c>
      <c r="I476" s="13">
        <v>0.05</v>
      </c>
      <c r="J476" s="168">
        <v>691200.7</v>
      </c>
      <c r="K476" s="168">
        <v>34560.034999999996</v>
      </c>
      <c r="L476" s="180">
        <f t="shared" si="14"/>
        <v>691200.7</v>
      </c>
      <c r="O476" s="168">
        <f t="shared" si="15"/>
        <v>34560.034999999996</v>
      </c>
      <c r="P476" s="168"/>
    </row>
    <row r="477" spans="1:16" x14ac:dyDescent="0.35">
      <c r="A477" s="200"/>
      <c r="B477" s="182"/>
      <c r="C477" s="199" t="s">
        <v>343</v>
      </c>
      <c r="D477" s="159">
        <v>5570</v>
      </c>
      <c r="E477" s="159" t="s">
        <v>827</v>
      </c>
      <c r="F477" s="159" t="s">
        <v>156</v>
      </c>
      <c r="G477" s="159"/>
      <c r="H477" s="127">
        <v>0.05</v>
      </c>
      <c r="I477" s="13">
        <v>0.05</v>
      </c>
      <c r="J477" s="168">
        <v>11298.5</v>
      </c>
      <c r="K477" s="168">
        <v>564.92500000000007</v>
      </c>
      <c r="L477" s="180">
        <f t="shared" si="14"/>
        <v>11298.5</v>
      </c>
      <c r="O477" s="168">
        <f t="shared" si="15"/>
        <v>564.92500000000007</v>
      </c>
      <c r="P477" s="168"/>
    </row>
    <row r="478" spans="1:16" x14ac:dyDescent="0.35">
      <c r="A478" s="200"/>
      <c r="B478" s="182"/>
      <c r="C478" s="199" t="s">
        <v>325</v>
      </c>
      <c r="D478" s="159">
        <v>5586</v>
      </c>
      <c r="E478" s="159" t="s">
        <v>828</v>
      </c>
      <c r="F478" s="159" t="s">
        <v>167</v>
      </c>
      <c r="G478" s="159"/>
      <c r="H478" s="127">
        <v>0.3</v>
      </c>
      <c r="I478" s="13">
        <v>0.3</v>
      </c>
      <c r="J478" s="168">
        <v>41000</v>
      </c>
      <c r="K478" s="168">
        <v>12300</v>
      </c>
      <c r="L478" s="180">
        <f t="shared" si="14"/>
        <v>41000</v>
      </c>
      <c r="O478" s="168">
        <f t="shared" si="15"/>
        <v>12300</v>
      </c>
      <c r="P478" s="168"/>
    </row>
    <row r="479" spans="1:16" x14ac:dyDescent="0.35">
      <c r="A479" s="200"/>
      <c r="B479" s="182"/>
      <c r="C479" s="199" t="s">
        <v>801</v>
      </c>
      <c r="D479" s="159">
        <v>5602</v>
      </c>
      <c r="E479" s="159" t="s">
        <v>829</v>
      </c>
      <c r="F479" s="159" t="s">
        <v>156</v>
      </c>
      <c r="G479" s="159"/>
      <c r="H479" s="127">
        <v>0.05</v>
      </c>
      <c r="I479" s="13">
        <v>0.05</v>
      </c>
      <c r="J479" s="168">
        <v>33800</v>
      </c>
      <c r="K479" s="168">
        <v>1690</v>
      </c>
      <c r="L479" s="180">
        <f t="shared" si="14"/>
        <v>33800</v>
      </c>
      <c r="O479" s="168">
        <f t="shared" si="15"/>
        <v>1690</v>
      </c>
      <c r="P479" s="168"/>
    </row>
    <row r="480" spans="1:16" x14ac:dyDescent="0.35">
      <c r="A480" s="200"/>
      <c r="B480" s="182"/>
      <c r="C480" s="199" t="s">
        <v>463</v>
      </c>
      <c r="D480" s="159">
        <v>5603</v>
      </c>
      <c r="E480" s="159" t="s">
        <v>829</v>
      </c>
      <c r="F480" s="159" t="s">
        <v>156</v>
      </c>
      <c r="G480" s="159"/>
      <c r="H480" s="127">
        <v>0.05</v>
      </c>
      <c r="I480" s="13">
        <v>0.05</v>
      </c>
      <c r="J480" s="168">
        <v>18200</v>
      </c>
      <c r="K480" s="168">
        <v>910</v>
      </c>
      <c r="L480" s="180">
        <f t="shared" si="14"/>
        <v>18200</v>
      </c>
      <c r="O480" s="168">
        <f t="shared" si="15"/>
        <v>910</v>
      </c>
      <c r="P480" s="168"/>
    </row>
    <row r="481" spans="1:16" x14ac:dyDescent="0.35">
      <c r="A481" s="200"/>
      <c r="B481" s="182"/>
      <c r="C481" s="199" t="s">
        <v>661</v>
      </c>
      <c r="D481" s="159">
        <v>5604</v>
      </c>
      <c r="E481" s="159" t="s">
        <v>829</v>
      </c>
      <c r="F481" s="159" t="s">
        <v>156</v>
      </c>
      <c r="G481" s="159"/>
      <c r="H481" s="127">
        <v>0.05</v>
      </c>
      <c r="I481" s="13">
        <v>0.05</v>
      </c>
      <c r="J481" s="168">
        <v>33800</v>
      </c>
      <c r="K481" s="168">
        <v>1690</v>
      </c>
      <c r="L481" s="180">
        <f t="shared" si="14"/>
        <v>33800</v>
      </c>
      <c r="O481" s="168">
        <f t="shared" si="15"/>
        <v>1690</v>
      </c>
      <c r="P481" s="168"/>
    </row>
    <row r="482" spans="1:16" x14ac:dyDescent="0.35">
      <c r="A482" s="200"/>
      <c r="B482" s="182"/>
      <c r="C482" s="199" t="s">
        <v>802</v>
      </c>
      <c r="D482" s="159">
        <v>5605</v>
      </c>
      <c r="E482" s="159" t="s">
        <v>829</v>
      </c>
      <c r="F482" s="159" t="s">
        <v>156</v>
      </c>
      <c r="G482" s="159"/>
      <c r="H482" s="127">
        <v>0.05</v>
      </c>
      <c r="I482" s="13">
        <v>0.05</v>
      </c>
      <c r="J482" s="168">
        <v>21750</v>
      </c>
      <c r="K482" s="168">
        <v>1087.5</v>
      </c>
      <c r="L482" s="180">
        <f t="shared" si="14"/>
        <v>21750</v>
      </c>
      <c r="O482" s="168">
        <f t="shared" si="15"/>
        <v>1087.5</v>
      </c>
      <c r="P482" s="168"/>
    </row>
    <row r="483" spans="1:16" x14ac:dyDescent="0.35">
      <c r="A483" s="200"/>
      <c r="B483" s="182"/>
      <c r="C483" s="199" t="s">
        <v>632</v>
      </c>
      <c r="D483" s="159">
        <v>5606</v>
      </c>
      <c r="E483" s="159" t="s">
        <v>829</v>
      </c>
      <c r="F483" s="159" t="s">
        <v>156</v>
      </c>
      <c r="G483" s="159"/>
      <c r="H483" s="127">
        <v>0.05</v>
      </c>
      <c r="I483" s="13">
        <v>0.05</v>
      </c>
      <c r="J483" s="168">
        <v>18200</v>
      </c>
      <c r="K483" s="168">
        <v>910</v>
      </c>
      <c r="L483" s="180">
        <f t="shared" si="14"/>
        <v>18200</v>
      </c>
      <c r="O483" s="168">
        <f t="shared" si="15"/>
        <v>910</v>
      </c>
      <c r="P483" s="168"/>
    </row>
    <row r="484" spans="1:16" x14ac:dyDescent="0.35">
      <c r="A484" s="200"/>
      <c r="B484" s="182"/>
      <c r="C484" s="199" t="s">
        <v>633</v>
      </c>
      <c r="D484" s="159">
        <v>5607</v>
      </c>
      <c r="E484" s="159" t="s">
        <v>829</v>
      </c>
      <c r="F484" s="159" t="s">
        <v>156</v>
      </c>
      <c r="G484" s="159"/>
      <c r="H484" s="127">
        <v>0.05</v>
      </c>
      <c r="I484" s="13">
        <v>0.05</v>
      </c>
      <c r="J484" s="168">
        <v>21550</v>
      </c>
      <c r="K484" s="168">
        <v>1077.5</v>
      </c>
      <c r="L484" s="180">
        <f t="shared" si="14"/>
        <v>21550</v>
      </c>
      <c r="O484" s="168">
        <f t="shared" si="15"/>
        <v>1077.5</v>
      </c>
      <c r="P484" s="168"/>
    </row>
    <row r="485" spans="1:16" x14ac:dyDescent="0.35">
      <c r="A485" s="200"/>
      <c r="B485" s="182"/>
      <c r="C485" s="199" t="s">
        <v>468</v>
      </c>
      <c r="D485" s="159">
        <v>5608</v>
      </c>
      <c r="E485" s="159" t="s">
        <v>829</v>
      </c>
      <c r="F485" s="159" t="s">
        <v>156</v>
      </c>
      <c r="G485" s="159"/>
      <c r="H485" s="127">
        <v>0.05</v>
      </c>
      <c r="I485" s="13">
        <v>0.05</v>
      </c>
      <c r="J485" s="168">
        <v>33800</v>
      </c>
      <c r="K485" s="168">
        <v>1690</v>
      </c>
      <c r="L485" s="180">
        <f t="shared" si="14"/>
        <v>33800</v>
      </c>
      <c r="O485" s="168">
        <f t="shared" si="15"/>
        <v>1690</v>
      </c>
      <c r="P485" s="168"/>
    </row>
    <row r="486" spans="1:16" x14ac:dyDescent="0.35">
      <c r="A486" s="197"/>
      <c r="B486" s="202"/>
      <c r="C486" s="199" t="s">
        <v>662</v>
      </c>
      <c r="D486" s="159">
        <v>5609</v>
      </c>
      <c r="E486" s="159" t="s">
        <v>829</v>
      </c>
      <c r="F486" s="159" t="s">
        <v>156</v>
      </c>
      <c r="H486" s="127">
        <v>0.05</v>
      </c>
      <c r="I486" s="13">
        <v>0.05</v>
      </c>
      <c r="J486" s="168">
        <v>33800</v>
      </c>
      <c r="K486" s="168">
        <v>1690</v>
      </c>
      <c r="L486" s="180">
        <f t="shared" si="14"/>
        <v>33800</v>
      </c>
      <c r="O486" s="168">
        <f t="shared" si="15"/>
        <v>1690</v>
      </c>
    </row>
    <row r="487" spans="1:16" x14ac:dyDescent="0.35">
      <c r="A487" s="200"/>
      <c r="B487" s="202"/>
      <c r="C487" s="199" t="s">
        <v>803</v>
      </c>
      <c r="D487" s="159">
        <v>5610</v>
      </c>
      <c r="E487" s="159" t="s">
        <v>829</v>
      </c>
      <c r="F487" s="159" t="s">
        <v>156</v>
      </c>
      <c r="H487" s="127">
        <v>0.05</v>
      </c>
      <c r="I487" s="13">
        <v>0.05</v>
      </c>
      <c r="J487" s="168">
        <v>33800</v>
      </c>
      <c r="K487" s="168">
        <v>1690</v>
      </c>
      <c r="L487" s="180">
        <f t="shared" si="14"/>
        <v>33800</v>
      </c>
      <c r="O487" s="168">
        <f t="shared" si="15"/>
        <v>1690</v>
      </c>
    </row>
    <row r="488" spans="1:16" x14ac:dyDescent="0.35">
      <c r="A488" s="200"/>
      <c r="B488" s="202"/>
      <c r="C488" s="199" t="s">
        <v>635</v>
      </c>
      <c r="D488" s="159">
        <v>5611</v>
      </c>
      <c r="E488" s="159" t="s">
        <v>829</v>
      </c>
      <c r="F488" s="159" t="s">
        <v>156</v>
      </c>
      <c r="H488" s="127">
        <v>0.05</v>
      </c>
      <c r="I488" s="13">
        <v>0.05</v>
      </c>
      <c r="J488" s="168">
        <v>18200</v>
      </c>
      <c r="K488" s="168">
        <v>910</v>
      </c>
      <c r="L488" s="180">
        <f t="shared" si="14"/>
        <v>18200</v>
      </c>
      <c r="O488" s="168">
        <f t="shared" si="15"/>
        <v>910</v>
      </c>
    </row>
    <row r="489" spans="1:16" x14ac:dyDescent="0.35">
      <c r="A489" s="200"/>
      <c r="B489" s="202"/>
      <c r="C489" s="199" t="s">
        <v>663</v>
      </c>
      <c r="D489" s="159">
        <v>5612</v>
      </c>
      <c r="E489" s="159" t="s">
        <v>829</v>
      </c>
      <c r="F489" s="159" t="s">
        <v>156</v>
      </c>
      <c r="H489" s="127">
        <v>0.05</v>
      </c>
      <c r="I489" s="13">
        <v>0.05</v>
      </c>
      <c r="J489" s="168">
        <v>33800</v>
      </c>
      <c r="K489" s="168">
        <v>1690</v>
      </c>
      <c r="L489" s="180">
        <f t="shared" si="14"/>
        <v>33800</v>
      </c>
      <c r="O489" s="168">
        <f t="shared" si="15"/>
        <v>1690</v>
      </c>
    </row>
    <row r="490" spans="1:16" x14ac:dyDescent="0.35">
      <c r="A490" s="200"/>
      <c r="B490" s="202"/>
      <c r="C490" s="199" t="s">
        <v>636</v>
      </c>
      <c r="D490" s="159">
        <v>5613</v>
      </c>
      <c r="E490" s="159" t="s">
        <v>829</v>
      </c>
      <c r="F490" s="159" t="s">
        <v>156</v>
      </c>
      <c r="H490" s="127">
        <v>0.05</v>
      </c>
      <c r="I490" s="13">
        <v>0.05</v>
      </c>
      <c r="J490" s="168">
        <v>18200</v>
      </c>
      <c r="K490" s="168">
        <v>910</v>
      </c>
      <c r="L490" s="180">
        <f t="shared" si="14"/>
        <v>18200</v>
      </c>
      <c r="O490" s="168">
        <f t="shared" si="15"/>
        <v>910</v>
      </c>
    </row>
    <row r="491" spans="1:16" x14ac:dyDescent="0.35">
      <c r="A491" s="200"/>
      <c r="B491" s="202"/>
      <c r="C491" s="199" t="s">
        <v>401</v>
      </c>
      <c r="D491" s="159">
        <v>5614</v>
      </c>
      <c r="E491" s="159" t="s">
        <v>829</v>
      </c>
      <c r="F491" s="159" t="s">
        <v>156</v>
      </c>
      <c r="H491" s="127">
        <v>0.05</v>
      </c>
      <c r="I491" s="13">
        <v>0.05</v>
      </c>
      <c r="J491" s="168">
        <v>33800</v>
      </c>
      <c r="K491" s="168">
        <v>1690</v>
      </c>
      <c r="L491" s="180">
        <f t="shared" si="14"/>
        <v>33800</v>
      </c>
      <c r="O491" s="168">
        <f t="shared" si="15"/>
        <v>1690</v>
      </c>
    </row>
    <row r="492" spans="1:16" x14ac:dyDescent="0.35">
      <c r="A492" s="200"/>
      <c r="B492" s="202"/>
      <c r="C492" s="199" t="s">
        <v>637</v>
      </c>
      <c r="D492" s="159">
        <v>5615</v>
      </c>
      <c r="E492" s="159" t="s">
        <v>829</v>
      </c>
      <c r="F492" s="159" t="s">
        <v>156</v>
      </c>
      <c r="H492" s="127">
        <v>0.05</v>
      </c>
      <c r="I492" s="13">
        <v>0.05</v>
      </c>
      <c r="J492" s="168">
        <v>33800</v>
      </c>
      <c r="K492" s="168">
        <v>1690</v>
      </c>
      <c r="L492" s="180">
        <f t="shared" si="14"/>
        <v>33800</v>
      </c>
      <c r="O492" s="168">
        <f t="shared" si="15"/>
        <v>1690</v>
      </c>
    </row>
    <row r="493" spans="1:16" x14ac:dyDescent="0.35">
      <c r="A493" s="200"/>
      <c r="B493" s="202"/>
      <c r="C493" s="199" t="s">
        <v>325</v>
      </c>
      <c r="D493" s="159">
        <v>5630</v>
      </c>
      <c r="E493" s="159" t="s">
        <v>830</v>
      </c>
      <c r="F493" s="159" t="s">
        <v>148</v>
      </c>
      <c r="H493" s="127">
        <v>0.2</v>
      </c>
      <c r="I493" s="13">
        <v>0.2</v>
      </c>
      <c r="J493" s="168">
        <v>55820</v>
      </c>
      <c r="K493" s="168">
        <v>11164</v>
      </c>
      <c r="L493" s="180">
        <f t="shared" si="14"/>
        <v>55820</v>
      </c>
      <c r="O493" s="168">
        <f t="shared" si="15"/>
        <v>11164</v>
      </c>
    </row>
    <row r="494" spans="1:16" x14ac:dyDescent="0.35">
      <c r="A494" s="200"/>
      <c r="B494" s="202"/>
      <c r="C494" s="199" t="s">
        <v>325</v>
      </c>
      <c r="D494" s="159">
        <v>5621</v>
      </c>
      <c r="E494" s="159" t="s">
        <v>831</v>
      </c>
      <c r="F494" s="159" t="s">
        <v>156</v>
      </c>
      <c r="H494" s="127">
        <v>0.05</v>
      </c>
      <c r="I494" s="13">
        <v>0.05</v>
      </c>
      <c r="J494" s="168">
        <v>13715</v>
      </c>
      <c r="K494" s="168">
        <v>685.75</v>
      </c>
      <c r="L494" s="180">
        <f t="shared" si="14"/>
        <v>13715</v>
      </c>
      <c r="O494" s="168">
        <f t="shared" si="15"/>
        <v>685.75</v>
      </c>
    </row>
    <row r="495" spans="1:16" x14ac:dyDescent="0.35">
      <c r="A495" s="200"/>
      <c r="B495" s="202"/>
      <c r="C495" s="199" t="s">
        <v>377</v>
      </c>
      <c r="D495" s="159">
        <v>5623</v>
      </c>
      <c r="E495" s="159" t="s">
        <v>832</v>
      </c>
      <c r="F495" s="159" t="s">
        <v>156</v>
      </c>
      <c r="H495" s="127">
        <v>0.05</v>
      </c>
      <c r="I495" s="13">
        <v>0.05</v>
      </c>
      <c r="J495" s="168">
        <v>5500</v>
      </c>
      <c r="K495" s="168">
        <v>275</v>
      </c>
      <c r="L495" s="180">
        <f t="shared" si="14"/>
        <v>5500</v>
      </c>
      <c r="O495" s="168">
        <f t="shared" si="15"/>
        <v>275</v>
      </c>
    </row>
    <row r="496" spans="1:16" x14ac:dyDescent="0.35">
      <c r="A496" s="200"/>
      <c r="B496" s="202"/>
      <c r="C496" s="199" t="s">
        <v>377</v>
      </c>
      <c r="D496" s="159">
        <v>5543</v>
      </c>
      <c r="E496" s="159" t="s">
        <v>833</v>
      </c>
      <c r="F496" s="159" t="s">
        <v>156</v>
      </c>
      <c r="H496" s="127">
        <v>0.05</v>
      </c>
      <c r="I496" s="13">
        <v>0.05</v>
      </c>
      <c r="J496" s="168">
        <v>73650.98</v>
      </c>
      <c r="K496" s="168">
        <v>3682.549</v>
      </c>
      <c r="L496" s="180">
        <f t="shared" si="14"/>
        <v>73650.98</v>
      </c>
      <c r="O496" s="168">
        <f t="shared" si="15"/>
        <v>3682.549</v>
      </c>
    </row>
    <row r="497" spans="1:15" x14ac:dyDescent="0.35">
      <c r="A497" s="200"/>
      <c r="B497" s="202"/>
      <c r="C497" s="199" t="s">
        <v>324</v>
      </c>
      <c r="D497" s="159">
        <v>5620</v>
      </c>
      <c r="E497" s="159" t="s">
        <v>638</v>
      </c>
      <c r="F497" s="159" t="s">
        <v>167</v>
      </c>
      <c r="H497" s="127">
        <v>0.3</v>
      </c>
      <c r="I497" s="13">
        <v>0.3</v>
      </c>
      <c r="J497" s="168">
        <v>41400</v>
      </c>
      <c r="K497" s="168">
        <v>12420</v>
      </c>
      <c r="L497" s="180">
        <f t="shared" si="14"/>
        <v>41400</v>
      </c>
      <c r="O497" s="168">
        <f t="shared" si="15"/>
        <v>12420</v>
      </c>
    </row>
    <row r="498" spans="1:15" x14ac:dyDescent="0.35">
      <c r="A498" s="200"/>
      <c r="B498" s="202"/>
      <c r="C498" s="199" t="s">
        <v>376</v>
      </c>
      <c r="D498" s="159">
        <v>5548</v>
      </c>
      <c r="E498" s="159" t="s">
        <v>834</v>
      </c>
      <c r="F498" s="159" t="s">
        <v>154</v>
      </c>
      <c r="H498" s="127">
        <v>0.22</v>
      </c>
      <c r="I498" s="13">
        <v>0.22</v>
      </c>
      <c r="J498" s="168">
        <v>110000</v>
      </c>
      <c r="K498" s="168">
        <v>24200</v>
      </c>
      <c r="L498" s="180">
        <f t="shared" si="14"/>
        <v>110000</v>
      </c>
      <c r="O498" s="168">
        <f t="shared" si="15"/>
        <v>24200</v>
      </c>
    </row>
    <row r="499" spans="1:15" x14ac:dyDescent="0.35">
      <c r="A499" s="200"/>
      <c r="B499" s="202"/>
      <c r="C499" s="199" t="s">
        <v>300</v>
      </c>
      <c r="D499" s="159" t="s">
        <v>807</v>
      </c>
      <c r="E499" s="159" t="s">
        <v>835</v>
      </c>
      <c r="F499" s="159" t="s">
        <v>216</v>
      </c>
      <c r="H499" s="127">
        <v>0.6</v>
      </c>
      <c r="I499" s="13">
        <v>0.6</v>
      </c>
      <c r="J499" s="168">
        <v>439250.4</v>
      </c>
      <c r="K499" s="168">
        <v>263550.24</v>
      </c>
      <c r="L499" s="180">
        <f t="shared" si="14"/>
        <v>439250.4</v>
      </c>
      <c r="O499" s="168">
        <f t="shared" si="15"/>
        <v>263550.24</v>
      </c>
    </row>
    <row r="500" spans="1:15" x14ac:dyDescent="0.35">
      <c r="A500" s="200"/>
      <c r="B500" s="202"/>
      <c r="C500" s="199" t="s">
        <v>402</v>
      </c>
      <c r="D500" s="159">
        <v>5578</v>
      </c>
      <c r="E500" s="159" t="s">
        <v>836</v>
      </c>
      <c r="F500" s="159" t="s">
        <v>144</v>
      </c>
      <c r="H500" s="127">
        <v>0.35</v>
      </c>
      <c r="I500" s="13">
        <v>0.35</v>
      </c>
      <c r="J500" s="168">
        <v>1235900</v>
      </c>
      <c r="K500" s="168">
        <v>432565</v>
      </c>
      <c r="L500" s="180">
        <f t="shared" si="14"/>
        <v>1235900</v>
      </c>
      <c r="O500" s="168">
        <f t="shared" si="15"/>
        <v>432565</v>
      </c>
    </row>
    <row r="501" spans="1:15" x14ac:dyDescent="0.35">
      <c r="A501" s="200"/>
      <c r="B501" s="202"/>
      <c r="C501" s="199" t="s">
        <v>300</v>
      </c>
      <c r="D501" s="159" t="s">
        <v>808</v>
      </c>
      <c r="E501" s="159" t="s">
        <v>837</v>
      </c>
      <c r="F501" s="159" t="s">
        <v>243</v>
      </c>
      <c r="H501" s="127">
        <v>0.15</v>
      </c>
      <c r="I501" s="13">
        <v>0.15</v>
      </c>
      <c r="J501" s="168">
        <v>85652</v>
      </c>
      <c r="K501" s="168">
        <v>12847.8</v>
      </c>
      <c r="L501" s="180">
        <f t="shared" si="14"/>
        <v>85652</v>
      </c>
      <c r="O501" s="168">
        <f t="shared" si="15"/>
        <v>12847.8</v>
      </c>
    </row>
    <row r="502" spans="1:15" x14ac:dyDescent="0.35">
      <c r="A502" s="200"/>
      <c r="B502" s="202"/>
      <c r="C502" s="199">
        <v>8388</v>
      </c>
      <c r="D502" s="159" t="s">
        <v>809</v>
      </c>
      <c r="E502" s="159" t="s">
        <v>838</v>
      </c>
      <c r="F502" s="159" t="s">
        <v>74</v>
      </c>
      <c r="H502" s="127">
        <v>0</v>
      </c>
      <c r="I502" s="13">
        <v>0</v>
      </c>
      <c r="J502" s="168">
        <v>130500</v>
      </c>
      <c r="K502" s="168">
        <v>0</v>
      </c>
      <c r="L502" s="180">
        <f t="shared" si="14"/>
        <v>130500</v>
      </c>
      <c r="O502" s="168">
        <f t="shared" si="15"/>
        <v>0</v>
      </c>
    </row>
    <row r="503" spans="1:15" x14ac:dyDescent="0.35">
      <c r="A503" s="200"/>
      <c r="B503" s="202"/>
      <c r="C503" s="199">
        <v>8390</v>
      </c>
      <c r="D503" s="159" t="s">
        <v>810</v>
      </c>
      <c r="E503" s="159" t="s">
        <v>839</v>
      </c>
      <c r="F503" s="159" t="s">
        <v>186</v>
      </c>
      <c r="H503" s="127">
        <v>0.4</v>
      </c>
      <c r="I503" s="13">
        <v>0.4</v>
      </c>
      <c r="J503" s="168">
        <v>41007.5</v>
      </c>
      <c r="K503" s="168">
        <v>16403</v>
      </c>
      <c r="L503" s="180">
        <f t="shared" si="14"/>
        <v>41007.5</v>
      </c>
      <c r="O503" s="168">
        <f t="shared" si="15"/>
        <v>16403</v>
      </c>
    </row>
    <row r="504" spans="1:15" x14ac:dyDescent="0.35">
      <c r="A504" s="200"/>
      <c r="B504" s="202"/>
      <c r="C504" s="199">
        <v>8387</v>
      </c>
      <c r="D504" s="159" t="s">
        <v>811</v>
      </c>
      <c r="E504" s="159" t="s">
        <v>840</v>
      </c>
      <c r="F504" s="159" t="s">
        <v>186</v>
      </c>
      <c r="H504" s="127">
        <v>0.4</v>
      </c>
      <c r="I504" s="13">
        <v>0.4</v>
      </c>
      <c r="J504" s="168">
        <v>128234</v>
      </c>
      <c r="K504" s="168">
        <v>51293.600000000006</v>
      </c>
      <c r="L504" s="180">
        <f t="shared" si="14"/>
        <v>128234</v>
      </c>
      <c r="O504" s="168">
        <f t="shared" si="15"/>
        <v>51293.600000000006</v>
      </c>
    </row>
    <row r="505" spans="1:15" x14ac:dyDescent="0.35">
      <c r="A505" s="200"/>
      <c r="B505" s="202"/>
      <c r="C505" s="199">
        <v>8388</v>
      </c>
      <c r="D505" s="159" t="s">
        <v>812</v>
      </c>
      <c r="E505" s="159" t="s">
        <v>840</v>
      </c>
      <c r="F505" s="159" t="s">
        <v>186</v>
      </c>
      <c r="H505" s="127">
        <v>0.4</v>
      </c>
      <c r="I505" s="13">
        <v>0.4</v>
      </c>
      <c r="J505" s="168">
        <v>153016</v>
      </c>
      <c r="K505" s="168">
        <v>61206.400000000001</v>
      </c>
      <c r="L505" s="180">
        <f t="shared" si="14"/>
        <v>153016</v>
      </c>
      <c r="O505" s="168">
        <f t="shared" si="15"/>
        <v>61206.400000000001</v>
      </c>
    </row>
    <row r="506" spans="1:15" x14ac:dyDescent="0.35">
      <c r="A506" s="200"/>
      <c r="B506" s="202"/>
      <c r="C506" s="199">
        <v>8389</v>
      </c>
      <c r="D506" s="159" t="s">
        <v>813</v>
      </c>
      <c r="E506" s="159" t="s">
        <v>840</v>
      </c>
      <c r="F506" s="159" t="s">
        <v>186</v>
      </c>
      <c r="H506" s="127">
        <v>0.4</v>
      </c>
      <c r="I506" s="13">
        <v>0.4</v>
      </c>
      <c r="J506" s="168">
        <v>129722</v>
      </c>
      <c r="K506" s="168">
        <v>51888.800000000003</v>
      </c>
      <c r="L506" s="180">
        <f t="shared" si="14"/>
        <v>129722</v>
      </c>
      <c r="O506" s="168">
        <f t="shared" si="15"/>
        <v>51888.800000000003</v>
      </c>
    </row>
    <row r="507" spans="1:15" x14ac:dyDescent="0.35">
      <c r="A507" s="200"/>
      <c r="B507" s="202"/>
      <c r="C507" s="199">
        <v>8390</v>
      </c>
      <c r="D507" s="159" t="s">
        <v>814</v>
      </c>
      <c r="E507" s="159" t="s">
        <v>840</v>
      </c>
      <c r="F507" s="159" t="s">
        <v>186</v>
      </c>
      <c r="H507" s="127">
        <v>0.4</v>
      </c>
      <c r="I507" s="13">
        <v>0.4</v>
      </c>
      <c r="J507" s="168">
        <v>139067.5</v>
      </c>
      <c r="K507" s="168">
        <v>55627</v>
      </c>
      <c r="L507" s="180">
        <f t="shared" si="14"/>
        <v>139067.5</v>
      </c>
      <c r="O507" s="168">
        <f t="shared" si="15"/>
        <v>55627</v>
      </c>
    </row>
    <row r="508" spans="1:15" x14ac:dyDescent="0.35">
      <c r="A508" s="200"/>
      <c r="B508" s="202"/>
      <c r="C508" s="199" t="s">
        <v>302</v>
      </c>
      <c r="D508" s="159">
        <v>342</v>
      </c>
      <c r="E508" s="159" t="s">
        <v>841</v>
      </c>
      <c r="F508" s="159" t="s">
        <v>148</v>
      </c>
      <c r="H508" s="127">
        <v>0.2</v>
      </c>
      <c r="I508" s="13">
        <v>0.2</v>
      </c>
      <c r="J508" s="168">
        <v>19800</v>
      </c>
      <c r="K508" s="168">
        <v>3960</v>
      </c>
      <c r="L508" s="180">
        <f t="shared" si="14"/>
        <v>19800</v>
      </c>
      <c r="O508" s="168">
        <f t="shared" si="15"/>
        <v>3960</v>
      </c>
    </row>
    <row r="509" spans="1:15" x14ac:dyDescent="0.35">
      <c r="A509" s="200"/>
      <c r="B509" s="202"/>
      <c r="C509" s="199" t="s">
        <v>742</v>
      </c>
      <c r="D509" s="159">
        <v>5626</v>
      </c>
      <c r="E509" s="159" t="s">
        <v>842</v>
      </c>
      <c r="F509" s="159" t="s">
        <v>186</v>
      </c>
      <c r="H509" s="127">
        <v>0.4</v>
      </c>
      <c r="I509" s="13">
        <v>0.4</v>
      </c>
      <c r="J509" s="168">
        <v>224226.55</v>
      </c>
      <c r="K509" s="168">
        <v>89690.62</v>
      </c>
      <c r="L509" s="180">
        <f t="shared" si="14"/>
        <v>224226.55</v>
      </c>
      <c r="O509" s="168">
        <f t="shared" si="15"/>
        <v>89690.62</v>
      </c>
    </row>
    <row r="510" spans="1:15" x14ac:dyDescent="0.35">
      <c r="A510" s="200"/>
      <c r="B510" s="202"/>
      <c r="C510" s="199" t="s">
        <v>742</v>
      </c>
      <c r="D510" s="159">
        <v>5625</v>
      </c>
      <c r="E510" s="159" t="s">
        <v>843</v>
      </c>
      <c r="F510" s="159" t="s">
        <v>186</v>
      </c>
      <c r="H510" s="127">
        <v>0.4</v>
      </c>
      <c r="I510" s="13">
        <v>0.4</v>
      </c>
      <c r="J510" s="168">
        <v>9050.44</v>
      </c>
      <c r="K510" s="168">
        <v>3620.1760000000004</v>
      </c>
      <c r="L510" s="180">
        <f t="shared" si="14"/>
        <v>9050.44</v>
      </c>
      <c r="O510" s="168">
        <f t="shared" si="15"/>
        <v>3620.1760000000004</v>
      </c>
    </row>
    <row r="511" spans="1:15" x14ac:dyDescent="0.35">
      <c r="A511" s="200"/>
      <c r="B511" s="202"/>
      <c r="C511" s="199" t="s">
        <v>315</v>
      </c>
      <c r="E511" s="159" t="s">
        <v>844</v>
      </c>
      <c r="F511" s="159" t="s">
        <v>144</v>
      </c>
      <c r="H511" s="127">
        <v>0.35</v>
      </c>
      <c r="I511" s="13">
        <v>0.35</v>
      </c>
      <c r="J511" s="168">
        <v>1833578.35</v>
      </c>
      <c r="K511" s="168">
        <v>641752.42249999999</v>
      </c>
      <c r="L511" s="180">
        <f t="shared" si="14"/>
        <v>1833578.35</v>
      </c>
      <c r="O511" s="168">
        <f t="shared" si="15"/>
        <v>641752.42249999999</v>
      </c>
    </row>
    <row r="512" spans="1:15" x14ac:dyDescent="0.35">
      <c r="A512" s="200"/>
      <c r="B512" s="202"/>
      <c r="C512" s="199" t="s">
        <v>405</v>
      </c>
      <c r="D512" s="159" t="s">
        <v>815</v>
      </c>
      <c r="E512" s="159" t="s">
        <v>845</v>
      </c>
      <c r="F512" s="159" t="s">
        <v>156</v>
      </c>
      <c r="H512" s="127">
        <v>0.05</v>
      </c>
      <c r="I512" s="13">
        <v>0.05</v>
      </c>
      <c r="J512" s="168">
        <v>723478.62</v>
      </c>
      <c r="K512" s="168">
        <v>36173.931000000004</v>
      </c>
      <c r="L512" s="180">
        <f t="shared" si="14"/>
        <v>723478.62</v>
      </c>
      <c r="O512" s="168">
        <f t="shared" si="15"/>
        <v>36173.931000000004</v>
      </c>
    </row>
    <row r="513" spans="1:15" x14ac:dyDescent="0.35">
      <c r="A513" s="200"/>
      <c r="B513" s="202"/>
      <c r="C513" s="199" t="s">
        <v>311</v>
      </c>
      <c r="D513" s="159">
        <v>5685</v>
      </c>
      <c r="E513" s="159" t="s">
        <v>846</v>
      </c>
      <c r="F513" s="159" t="s">
        <v>154</v>
      </c>
      <c r="H513" s="127">
        <v>0.22</v>
      </c>
      <c r="I513" s="13">
        <v>0.22</v>
      </c>
      <c r="J513" s="168">
        <v>18000</v>
      </c>
      <c r="K513" s="168">
        <v>3960</v>
      </c>
      <c r="L513" s="180">
        <f t="shared" si="14"/>
        <v>18000</v>
      </c>
      <c r="O513" s="168">
        <f t="shared" si="15"/>
        <v>3960</v>
      </c>
    </row>
    <row r="514" spans="1:15" x14ac:dyDescent="0.35">
      <c r="A514" s="200"/>
      <c r="B514" s="202"/>
      <c r="C514" s="199" t="s">
        <v>665</v>
      </c>
      <c r="D514" s="159" t="s">
        <v>816</v>
      </c>
      <c r="E514" s="159" t="s">
        <v>847</v>
      </c>
      <c r="F514" s="159" t="s">
        <v>186</v>
      </c>
      <c r="H514" s="127">
        <v>0.4</v>
      </c>
      <c r="I514" s="13">
        <v>0.4</v>
      </c>
      <c r="J514" s="168">
        <v>4289.41</v>
      </c>
      <c r="K514" s="168">
        <v>1715.7640000000001</v>
      </c>
      <c r="L514" s="180">
        <f t="shared" si="14"/>
        <v>4289.41</v>
      </c>
      <c r="O514" s="168">
        <f t="shared" si="15"/>
        <v>1715.7640000000001</v>
      </c>
    </row>
    <row r="515" spans="1:15" x14ac:dyDescent="0.35">
      <c r="A515" s="200"/>
      <c r="B515" s="202"/>
      <c r="C515" s="199">
        <v>8388</v>
      </c>
      <c r="D515" s="159" t="s">
        <v>817</v>
      </c>
      <c r="E515" s="159" t="s">
        <v>848</v>
      </c>
      <c r="F515" s="159" t="s">
        <v>167</v>
      </c>
      <c r="H515" s="127">
        <v>0.3</v>
      </c>
      <c r="I515" s="13">
        <v>0.3</v>
      </c>
      <c r="J515" s="168">
        <v>17000</v>
      </c>
      <c r="K515" s="168">
        <v>5100</v>
      </c>
      <c r="L515" s="180">
        <f t="shared" si="14"/>
        <v>17000</v>
      </c>
      <c r="O515" s="168">
        <f t="shared" si="15"/>
        <v>5100</v>
      </c>
    </row>
    <row r="516" spans="1:15" x14ac:dyDescent="0.35">
      <c r="A516" s="200"/>
      <c r="B516" s="202"/>
      <c r="C516" s="199">
        <v>8389</v>
      </c>
      <c r="D516" s="159" t="s">
        <v>860</v>
      </c>
      <c r="E516" s="159" t="s">
        <v>848</v>
      </c>
      <c r="F516" s="159" t="s">
        <v>167</v>
      </c>
      <c r="H516" s="127">
        <v>0.3</v>
      </c>
      <c r="I516" s="13">
        <v>0.3</v>
      </c>
      <c r="J516" s="168">
        <v>17000</v>
      </c>
      <c r="K516" s="168">
        <v>5100</v>
      </c>
      <c r="L516" s="180">
        <f t="shared" si="14"/>
        <v>17000</v>
      </c>
      <c r="O516" s="168">
        <f t="shared" si="15"/>
        <v>5100</v>
      </c>
    </row>
    <row r="517" spans="1:15" x14ac:dyDescent="0.35">
      <c r="A517" s="200"/>
      <c r="B517" s="202"/>
      <c r="C517" s="199">
        <v>8390</v>
      </c>
      <c r="D517" s="159" t="s">
        <v>861</v>
      </c>
      <c r="E517" s="159" t="s">
        <v>848</v>
      </c>
      <c r="F517" s="159" t="s">
        <v>167</v>
      </c>
      <c r="H517" s="127">
        <v>0.3</v>
      </c>
      <c r="I517" s="13">
        <v>0.3</v>
      </c>
      <c r="J517" s="168">
        <v>17000</v>
      </c>
      <c r="K517" s="168">
        <v>5100</v>
      </c>
      <c r="L517" s="180">
        <f t="shared" si="14"/>
        <v>17000</v>
      </c>
      <c r="O517" s="168">
        <f t="shared" si="15"/>
        <v>5100</v>
      </c>
    </row>
    <row r="518" spans="1:15" x14ac:dyDescent="0.35">
      <c r="A518" s="200"/>
      <c r="B518" s="202"/>
      <c r="C518" s="199">
        <v>8387</v>
      </c>
      <c r="D518" s="159" t="s">
        <v>862</v>
      </c>
      <c r="E518" s="159" t="s">
        <v>864</v>
      </c>
      <c r="F518" s="159" t="s">
        <v>167</v>
      </c>
      <c r="H518" s="127">
        <v>0.3</v>
      </c>
      <c r="I518" s="13">
        <v>0.3</v>
      </c>
      <c r="J518" s="168">
        <v>2460</v>
      </c>
      <c r="K518" s="168">
        <v>738</v>
      </c>
      <c r="L518" s="180">
        <f t="shared" si="14"/>
        <v>2460</v>
      </c>
      <c r="O518" s="168">
        <f t="shared" si="15"/>
        <v>738</v>
      </c>
    </row>
    <row r="519" spans="1:15" x14ac:dyDescent="0.35">
      <c r="A519" s="200"/>
      <c r="B519" s="202"/>
      <c r="C519" s="199" t="s">
        <v>804</v>
      </c>
      <c r="D519" s="159">
        <v>8722</v>
      </c>
      <c r="E519" s="159" t="s">
        <v>865</v>
      </c>
      <c r="F519" s="159" t="s">
        <v>186</v>
      </c>
      <c r="H519" s="127">
        <v>0.4</v>
      </c>
      <c r="I519" s="13">
        <v>0.4</v>
      </c>
      <c r="J519" s="168">
        <v>230315.4</v>
      </c>
      <c r="K519" s="168">
        <v>92126.16</v>
      </c>
      <c r="L519" s="180">
        <f t="shared" si="14"/>
        <v>230315.4</v>
      </c>
      <c r="O519" s="168">
        <f t="shared" si="15"/>
        <v>92126.16</v>
      </c>
    </row>
    <row r="520" spans="1:15" x14ac:dyDescent="0.35">
      <c r="A520" s="200"/>
      <c r="B520" s="202"/>
      <c r="C520" s="199" t="s">
        <v>302</v>
      </c>
      <c r="D520" s="159">
        <v>351</v>
      </c>
      <c r="E520" s="159" t="s">
        <v>553</v>
      </c>
      <c r="F520" s="159" t="s">
        <v>167</v>
      </c>
      <c r="H520" s="127">
        <v>0.3</v>
      </c>
      <c r="I520" s="13">
        <v>0.3</v>
      </c>
      <c r="J520" s="168">
        <v>3000</v>
      </c>
      <c r="K520" s="168">
        <v>900</v>
      </c>
      <c r="L520" s="180">
        <f t="shared" si="14"/>
        <v>3000</v>
      </c>
      <c r="O520" s="168">
        <f t="shared" si="15"/>
        <v>900</v>
      </c>
    </row>
    <row r="521" spans="1:15" x14ac:dyDescent="0.35">
      <c r="A521" s="200"/>
      <c r="B521" s="202"/>
      <c r="C521" s="199">
        <v>8389</v>
      </c>
      <c r="D521" s="159">
        <v>8716</v>
      </c>
      <c r="E521" s="159" t="s">
        <v>866</v>
      </c>
      <c r="F521" s="159" t="s">
        <v>156</v>
      </c>
      <c r="H521" s="127">
        <v>0.05</v>
      </c>
      <c r="I521" s="13">
        <v>0.05</v>
      </c>
      <c r="J521" s="168">
        <v>9940.76</v>
      </c>
      <c r="K521" s="168">
        <v>497.03800000000001</v>
      </c>
      <c r="L521" s="180">
        <f t="shared" si="14"/>
        <v>9940.76</v>
      </c>
      <c r="O521" s="168">
        <f t="shared" si="15"/>
        <v>497.03800000000001</v>
      </c>
    </row>
    <row r="522" spans="1:15" x14ac:dyDescent="0.35">
      <c r="A522" s="200"/>
      <c r="B522" s="202"/>
      <c r="C522" s="199">
        <v>8390</v>
      </c>
      <c r="D522" s="159">
        <v>8717</v>
      </c>
      <c r="E522" s="159" t="s">
        <v>866</v>
      </c>
      <c r="F522" s="159" t="s">
        <v>156</v>
      </c>
      <c r="H522" s="127">
        <v>0.05</v>
      </c>
      <c r="I522" s="13">
        <v>0.05</v>
      </c>
      <c r="J522" s="168">
        <v>9940.76</v>
      </c>
      <c r="K522" s="168">
        <v>497.03800000000001</v>
      </c>
      <c r="L522" s="180">
        <f t="shared" ref="L522:L582" si="16">J522</f>
        <v>9940.76</v>
      </c>
      <c r="O522" s="168">
        <f t="shared" ref="O522:O582" si="17">K522</f>
        <v>497.03800000000001</v>
      </c>
    </row>
    <row r="523" spans="1:15" x14ac:dyDescent="0.35">
      <c r="A523" s="200"/>
      <c r="B523" s="202"/>
      <c r="C523" s="199" t="s">
        <v>302</v>
      </c>
      <c r="D523" s="159" t="s">
        <v>863</v>
      </c>
      <c r="E523" s="159" t="s">
        <v>320</v>
      </c>
      <c r="F523" s="159" t="s">
        <v>150</v>
      </c>
      <c r="H523" s="127">
        <v>0.4</v>
      </c>
      <c r="I523" s="13">
        <v>0.4</v>
      </c>
      <c r="J523" s="168">
        <v>64999.99</v>
      </c>
      <c r="K523" s="168">
        <v>25999.995999999999</v>
      </c>
      <c r="L523" s="180">
        <f t="shared" si="16"/>
        <v>64999.99</v>
      </c>
      <c r="O523" s="168">
        <f t="shared" si="17"/>
        <v>25999.995999999999</v>
      </c>
    </row>
    <row r="524" spans="1:15" x14ac:dyDescent="0.35">
      <c r="A524" s="200"/>
      <c r="B524" s="202"/>
      <c r="C524" s="199" t="s">
        <v>849</v>
      </c>
      <c r="D524" s="159">
        <v>5666</v>
      </c>
      <c r="E524" s="159" t="s">
        <v>728</v>
      </c>
      <c r="F524" s="159" t="s">
        <v>180</v>
      </c>
      <c r="H524" s="127">
        <v>0.25</v>
      </c>
      <c r="I524" s="13">
        <v>0.25</v>
      </c>
      <c r="J524" s="168">
        <v>7200</v>
      </c>
      <c r="K524" s="168">
        <v>1800</v>
      </c>
      <c r="L524" s="180">
        <f t="shared" si="16"/>
        <v>7200</v>
      </c>
      <c r="O524" s="168">
        <f t="shared" si="17"/>
        <v>1800</v>
      </c>
    </row>
    <row r="525" spans="1:15" x14ac:dyDescent="0.35">
      <c r="A525" s="200"/>
      <c r="B525" s="202"/>
      <c r="C525" s="199" t="s">
        <v>300</v>
      </c>
      <c r="D525" s="159">
        <v>5731</v>
      </c>
      <c r="E525" s="159" t="s">
        <v>728</v>
      </c>
      <c r="F525" s="159" t="s">
        <v>180</v>
      </c>
      <c r="H525" s="127">
        <v>0.25</v>
      </c>
      <c r="I525" s="13">
        <v>0.25</v>
      </c>
      <c r="J525" s="168">
        <v>36000</v>
      </c>
      <c r="K525" s="168">
        <v>9000</v>
      </c>
      <c r="L525" s="180">
        <f t="shared" si="16"/>
        <v>36000</v>
      </c>
      <c r="O525" s="168">
        <f t="shared" si="17"/>
        <v>9000</v>
      </c>
    </row>
    <row r="526" spans="1:15" x14ac:dyDescent="0.35">
      <c r="A526" s="200"/>
      <c r="B526" s="202"/>
      <c r="C526" s="199" t="s">
        <v>850</v>
      </c>
      <c r="D526" s="159">
        <v>5749</v>
      </c>
      <c r="E526" s="159" t="s">
        <v>867</v>
      </c>
      <c r="F526" s="159" t="s">
        <v>156</v>
      </c>
      <c r="H526" s="127">
        <v>0.05</v>
      </c>
      <c r="I526" s="13">
        <v>0.05</v>
      </c>
      <c r="J526" s="168">
        <v>13500</v>
      </c>
      <c r="K526" s="168">
        <v>675</v>
      </c>
      <c r="L526" s="180">
        <f t="shared" si="16"/>
        <v>13500</v>
      </c>
      <c r="O526" s="168">
        <f t="shared" si="17"/>
        <v>675</v>
      </c>
    </row>
    <row r="527" spans="1:15" x14ac:dyDescent="0.35">
      <c r="A527" s="200"/>
      <c r="B527" s="202"/>
      <c r="C527" s="199" t="s">
        <v>381</v>
      </c>
      <c r="D527" s="159">
        <v>5711</v>
      </c>
      <c r="E527" s="159" t="s">
        <v>868</v>
      </c>
      <c r="F527" s="159" t="s">
        <v>240</v>
      </c>
      <c r="H527" s="127">
        <v>0.3</v>
      </c>
      <c r="I527" s="13">
        <v>0.3</v>
      </c>
      <c r="J527" s="168">
        <v>280000</v>
      </c>
      <c r="K527" s="168">
        <v>84000</v>
      </c>
      <c r="L527" s="180">
        <f t="shared" si="16"/>
        <v>280000</v>
      </c>
      <c r="O527" s="168">
        <f t="shared" si="17"/>
        <v>84000</v>
      </c>
    </row>
    <row r="528" spans="1:15" x14ac:dyDescent="0.35">
      <c r="A528" s="200"/>
      <c r="B528" s="202"/>
      <c r="C528" s="199" t="s">
        <v>306</v>
      </c>
      <c r="D528" s="159">
        <v>4768</v>
      </c>
      <c r="E528" s="159" t="s">
        <v>869</v>
      </c>
      <c r="F528" s="159" t="s">
        <v>75</v>
      </c>
      <c r="H528" s="127">
        <v>0</v>
      </c>
      <c r="I528" s="13">
        <v>0</v>
      </c>
      <c r="J528" s="168">
        <v>150000</v>
      </c>
      <c r="K528" s="168">
        <v>0</v>
      </c>
      <c r="L528" s="180">
        <f t="shared" si="16"/>
        <v>150000</v>
      </c>
      <c r="O528" s="168">
        <f t="shared" si="17"/>
        <v>0</v>
      </c>
    </row>
    <row r="529" spans="1:15" x14ac:dyDescent="0.35">
      <c r="A529" s="200"/>
      <c r="B529" s="202"/>
      <c r="C529" s="199" t="s">
        <v>381</v>
      </c>
      <c r="D529" s="159">
        <v>5670</v>
      </c>
      <c r="E529" s="159" t="s">
        <v>870</v>
      </c>
      <c r="F529" s="159" t="s">
        <v>167</v>
      </c>
      <c r="H529" s="127">
        <v>0.3</v>
      </c>
      <c r="I529" s="13">
        <v>0.3</v>
      </c>
      <c r="J529" s="168">
        <v>2500</v>
      </c>
      <c r="K529" s="168">
        <v>750</v>
      </c>
      <c r="L529" s="180">
        <f t="shared" si="16"/>
        <v>2500</v>
      </c>
      <c r="O529" s="168">
        <f t="shared" si="17"/>
        <v>750</v>
      </c>
    </row>
    <row r="530" spans="1:15" x14ac:dyDescent="0.35">
      <c r="A530" s="200"/>
      <c r="B530" s="202"/>
      <c r="C530" s="199" t="s">
        <v>719</v>
      </c>
      <c r="D530" s="159">
        <v>5271</v>
      </c>
      <c r="E530" s="159" t="s">
        <v>526</v>
      </c>
      <c r="F530" s="159" t="s">
        <v>154</v>
      </c>
      <c r="H530" s="127">
        <v>0.22</v>
      </c>
      <c r="I530" s="13">
        <v>0.22</v>
      </c>
      <c r="J530" s="168">
        <v>8998261</v>
      </c>
      <c r="K530" s="168">
        <v>1979617.42</v>
      </c>
      <c r="L530" s="180">
        <f t="shared" si="16"/>
        <v>8998261</v>
      </c>
      <c r="O530" s="168">
        <f t="shared" si="17"/>
        <v>1979617.42</v>
      </c>
    </row>
    <row r="531" spans="1:15" x14ac:dyDescent="0.35">
      <c r="A531" s="200"/>
      <c r="B531" s="202"/>
      <c r="C531" s="199" t="s">
        <v>350</v>
      </c>
      <c r="D531" s="159">
        <v>4936</v>
      </c>
      <c r="E531" s="159" t="s">
        <v>871</v>
      </c>
      <c r="F531" s="159" t="s">
        <v>167</v>
      </c>
      <c r="H531" s="127">
        <v>0.3</v>
      </c>
      <c r="I531" s="13">
        <v>0.3</v>
      </c>
      <c r="J531" s="168">
        <v>14000</v>
      </c>
      <c r="K531" s="168">
        <v>4200</v>
      </c>
      <c r="L531" s="180">
        <f t="shared" si="16"/>
        <v>14000</v>
      </c>
      <c r="O531" s="168">
        <f t="shared" si="17"/>
        <v>4200</v>
      </c>
    </row>
    <row r="532" spans="1:15" x14ac:dyDescent="0.35">
      <c r="A532" s="200"/>
      <c r="B532" s="202"/>
      <c r="C532" s="199" t="s">
        <v>402</v>
      </c>
      <c r="D532" s="159">
        <v>5522</v>
      </c>
      <c r="E532" s="159" t="s">
        <v>872</v>
      </c>
      <c r="F532" s="159" t="s">
        <v>144</v>
      </c>
      <c r="H532" s="127">
        <v>0.35</v>
      </c>
      <c r="I532" s="13">
        <v>0.35</v>
      </c>
      <c r="J532" s="168">
        <v>129000</v>
      </c>
      <c r="K532" s="168">
        <v>45150</v>
      </c>
      <c r="L532" s="180">
        <f t="shared" si="16"/>
        <v>129000</v>
      </c>
      <c r="O532" s="168">
        <f t="shared" si="17"/>
        <v>45150</v>
      </c>
    </row>
    <row r="533" spans="1:15" x14ac:dyDescent="0.35">
      <c r="A533" s="200"/>
      <c r="B533" s="202"/>
      <c r="C533" s="199" t="s">
        <v>851</v>
      </c>
      <c r="D533" s="159">
        <v>5636</v>
      </c>
      <c r="E533" s="159" t="s">
        <v>873</v>
      </c>
      <c r="F533" s="159" t="s">
        <v>144</v>
      </c>
      <c r="H533" s="127">
        <v>0.35</v>
      </c>
      <c r="I533" s="13">
        <v>0.35</v>
      </c>
      <c r="J533" s="168">
        <v>10485729</v>
      </c>
      <c r="K533" s="168">
        <v>3670005.15</v>
      </c>
      <c r="L533" s="180">
        <f t="shared" si="16"/>
        <v>10485729</v>
      </c>
      <c r="O533" s="168">
        <f t="shared" si="17"/>
        <v>3670005.15</v>
      </c>
    </row>
    <row r="534" spans="1:15" x14ac:dyDescent="0.35">
      <c r="A534" s="200"/>
      <c r="B534" s="202"/>
      <c r="C534" s="199" t="s">
        <v>852</v>
      </c>
      <c r="D534" s="159">
        <v>5637</v>
      </c>
      <c r="E534" s="159" t="s">
        <v>873</v>
      </c>
      <c r="F534" s="159" t="s">
        <v>144</v>
      </c>
      <c r="H534" s="127">
        <v>0.35</v>
      </c>
      <c r="I534" s="13">
        <v>0.35</v>
      </c>
      <c r="J534" s="168">
        <v>9915000</v>
      </c>
      <c r="K534" s="168">
        <v>3470250</v>
      </c>
      <c r="L534" s="180">
        <f t="shared" si="16"/>
        <v>9915000</v>
      </c>
      <c r="O534" s="168">
        <f t="shared" si="17"/>
        <v>3470250</v>
      </c>
    </row>
    <row r="535" spans="1:15" x14ac:dyDescent="0.35">
      <c r="A535" s="200"/>
      <c r="B535" s="202"/>
      <c r="C535" s="199" t="s">
        <v>853</v>
      </c>
      <c r="D535" s="159">
        <v>5638</v>
      </c>
      <c r="E535" s="159" t="s">
        <v>873</v>
      </c>
      <c r="F535" s="159" t="s">
        <v>144</v>
      </c>
      <c r="H535" s="127">
        <v>0.35</v>
      </c>
      <c r="I535" s="13">
        <v>0.35</v>
      </c>
      <c r="J535" s="168">
        <v>11895248</v>
      </c>
      <c r="K535" s="168">
        <v>4163336.8</v>
      </c>
      <c r="L535" s="180">
        <f t="shared" si="16"/>
        <v>11895248</v>
      </c>
      <c r="O535" s="168">
        <f t="shared" si="17"/>
        <v>4163336.8</v>
      </c>
    </row>
    <row r="536" spans="1:15" x14ac:dyDescent="0.35">
      <c r="A536" s="200"/>
      <c r="B536" s="202"/>
      <c r="C536" s="199" t="s">
        <v>854</v>
      </c>
      <c r="D536" s="159">
        <v>5640</v>
      </c>
      <c r="E536" s="159" t="s">
        <v>873</v>
      </c>
      <c r="F536" s="159" t="s">
        <v>144</v>
      </c>
      <c r="H536" s="127">
        <v>0.35</v>
      </c>
      <c r="I536" s="13">
        <v>0.35</v>
      </c>
      <c r="J536" s="168">
        <v>11608407</v>
      </c>
      <c r="K536" s="168">
        <v>4062942.4499999997</v>
      </c>
      <c r="L536" s="180">
        <f t="shared" si="16"/>
        <v>11608407</v>
      </c>
      <c r="O536" s="168">
        <f t="shared" si="17"/>
        <v>4062942.4499999997</v>
      </c>
    </row>
    <row r="537" spans="1:15" x14ac:dyDescent="0.35">
      <c r="A537" s="200"/>
      <c r="B537" s="202"/>
      <c r="C537" s="199" t="s">
        <v>459</v>
      </c>
      <c r="D537" s="159">
        <v>5642</v>
      </c>
      <c r="E537" s="159" t="s">
        <v>873</v>
      </c>
      <c r="F537" s="159" t="s">
        <v>144</v>
      </c>
      <c r="H537" s="127">
        <v>0.35</v>
      </c>
      <c r="I537" s="13">
        <v>0.35</v>
      </c>
      <c r="J537" s="168">
        <v>11500000</v>
      </c>
      <c r="K537" s="168">
        <v>4024999.9999999995</v>
      </c>
      <c r="L537" s="180">
        <f t="shared" si="16"/>
        <v>11500000</v>
      </c>
      <c r="O537" s="168">
        <f t="shared" si="17"/>
        <v>4024999.9999999995</v>
      </c>
    </row>
    <row r="538" spans="1:15" x14ac:dyDescent="0.35">
      <c r="A538" s="200"/>
      <c r="B538" s="202"/>
      <c r="C538" s="199" t="s">
        <v>855</v>
      </c>
      <c r="D538" s="159">
        <v>5643</v>
      </c>
      <c r="E538" s="159" t="s">
        <v>873</v>
      </c>
      <c r="F538" s="159" t="s">
        <v>144</v>
      </c>
      <c r="H538" s="127">
        <v>0.35</v>
      </c>
      <c r="I538" s="13">
        <v>0.35</v>
      </c>
      <c r="J538" s="168">
        <v>10029800</v>
      </c>
      <c r="K538" s="168">
        <v>3510430</v>
      </c>
      <c r="L538" s="180">
        <f t="shared" si="16"/>
        <v>10029800</v>
      </c>
      <c r="O538" s="168">
        <f t="shared" si="17"/>
        <v>3510430</v>
      </c>
    </row>
    <row r="539" spans="1:15" x14ac:dyDescent="0.35">
      <c r="A539" s="200"/>
      <c r="B539" s="202"/>
      <c r="C539" s="199" t="s">
        <v>462</v>
      </c>
      <c r="D539" s="159">
        <v>5644</v>
      </c>
      <c r="E539" s="159" t="s">
        <v>873</v>
      </c>
      <c r="F539" s="159" t="s">
        <v>144</v>
      </c>
      <c r="H539" s="127">
        <v>0.35</v>
      </c>
      <c r="I539" s="13">
        <v>0.35</v>
      </c>
      <c r="J539" s="168">
        <v>9300000</v>
      </c>
      <c r="K539" s="168">
        <v>3255000</v>
      </c>
      <c r="L539" s="180">
        <f t="shared" si="16"/>
        <v>9300000</v>
      </c>
      <c r="O539" s="168">
        <f t="shared" si="17"/>
        <v>3255000</v>
      </c>
    </row>
    <row r="540" spans="1:15" x14ac:dyDescent="0.35">
      <c r="A540" s="200"/>
      <c r="B540" s="202"/>
      <c r="C540" s="199" t="s">
        <v>856</v>
      </c>
      <c r="D540" s="159">
        <v>5645</v>
      </c>
      <c r="E540" s="159" t="s">
        <v>873</v>
      </c>
      <c r="F540" s="159" t="s">
        <v>144</v>
      </c>
      <c r="H540" s="127">
        <v>0.35</v>
      </c>
      <c r="I540" s="13">
        <v>0.35</v>
      </c>
      <c r="J540" s="168">
        <v>11000000</v>
      </c>
      <c r="K540" s="168">
        <v>3849999.9999999995</v>
      </c>
      <c r="L540" s="180">
        <f t="shared" si="16"/>
        <v>11000000</v>
      </c>
      <c r="O540" s="168">
        <f t="shared" si="17"/>
        <v>3849999.9999999995</v>
      </c>
    </row>
    <row r="541" spans="1:15" x14ac:dyDescent="0.35">
      <c r="A541" s="200"/>
      <c r="B541" s="202"/>
      <c r="C541" s="199" t="s">
        <v>857</v>
      </c>
      <c r="D541" s="159">
        <v>5646</v>
      </c>
      <c r="E541" s="159" t="s">
        <v>873</v>
      </c>
      <c r="F541" s="159" t="s">
        <v>144</v>
      </c>
      <c r="H541" s="127">
        <v>0.35</v>
      </c>
      <c r="I541" s="13">
        <v>0.35</v>
      </c>
      <c r="J541" s="168">
        <v>10194700</v>
      </c>
      <c r="K541" s="168">
        <v>3568145</v>
      </c>
      <c r="L541" s="180">
        <f t="shared" si="16"/>
        <v>10194700</v>
      </c>
      <c r="O541" s="168">
        <f t="shared" si="17"/>
        <v>3568145</v>
      </c>
    </row>
    <row r="542" spans="1:15" x14ac:dyDescent="0.35">
      <c r="A542" s="200"/>
      <c r="B542" s="202"/>
      <c r="C542" s="199" t="s">
        <v>597</v>
      </c>
      <c r="D542" s="159">
        <v>5662</v>
      </c>
      <c r="E542" s="159" t="s">
        <v>873</v>
      </c>
      <c r="F542" s="159" t="s">
        <v>144</v>
      </c>
      <c r="H542" s="127">
        <v>0.35</v>
      </c>
      <c r="I542" s="13">
        <v>0.35</v>
      </c>
      <c r="J542" s="168">
        <v>11550000</v>
      </c>
      <c r="K542" s="168">
        <v>4042499.9999999995</v>
      </c>
      <c r="L542" s="180">
        <f t="shared" si="16"/>
        <v>11550000</v>
      </c>
      <c r="O542" s="168">
        <f t="shared" si="17"/>
        <v>4042499.9999999995</v>
      </c>
    </row>
    <row r="543" spans="1:15" x14ac:dyDescent="0.35">
      <c r="A543" s="200"/>
      <c r="B543" s="202"/>
      <c r="C543" s="199" t="s">
        <v>599</v>
      </c>
      <c r="D543" s="159">
        <v>5663</v>
      </c>
      <c r="E543" s="159" t="s">
        <v>873</v>
      </c>
      <c r="F543" s="159" t="s">
        <v>144</v>
      </c>
      <c r="H543" s="127">
        <v>0.35</v>
      </c>
      <c r="I543" s="13">
        <v>0.35</v>
      </c>
      <c r="J543" s="168">
        <v>11496233.529999999</v>
      </c>
      <c r="K543" s="168">
        <v>4023681.7354999995</v>
      </c>
      <c r="L543" s="180">
        <f t="shared" si="16"/>
        <v>11496233.529999999</v>
      </c>
      <c r="O543" s="168">
        <f t="shared" si="17"/>
        <v>4023681.7354999995</v>
      </c>
    </row>
    <row r="544" spans="1:15" x14ac:dyDescent="0.35">
      <c r="A544" s="200"/>
      <c r="B544" s="202"/>
      <c r="C544" s="199" t="s">
        <v>598</v>
      </c>
      <c r="D544" s="159">
        <v>5664</v>
      </c>
      <c r="E544" s="159" t="s">
        <v>873</v>
      </c>
      <c r="F544" s="159" t="s">
        <v>144</v>
      </c>
      <c r="H544" s="127">
        <v>0.35</v>
      </c>
      <c r="I544" s="13">
        <v>0.35</v>
      </c>
      <c r="J544" s="168">
        <v>10986907.039999999</v>
      </c>
      <c r="K544" s="168">
        <v>3845417.4639999992</v>
      </c>
      <c r="L544" s="180">
        <f t="shared" si="16"/>
        <v>10986907.039999999</v>
      </c>
      <c r="O544" s="168">
        <f t="shared" si="17"/>
        <v>3845417.4639999992</v>
      </c>
    </row>
    <row r="545" spans="1:15" x14ac:dyDescent="0.35">
      <c r="A545" s="200"/>
      <c r="B545" s="202"/>
      <c r="C545" s="199" t="s">
        <v>478</v>
      </c>
      <c r="D545" s="159">
        <v>5665</v>
      </c>
      <c r="E545" s="159" t="s">
        <v>873</v>
      </c>
      <c r="F545" s="159" t="s">
        <v>144</v>
      </c>
      <c r="H545" s="127">
        <v>0.35</v>
      </c>
      <c r="I545" s="13">
        <v>0.35</v>
      </c>
      <c r="J545" s="168">
        <v>10300000</v>
      </c>
      <c r="K545" s="168">
        <v>3605000</v>
      </c>
      <c r="L545" s="180">
        <f t="shared" si="16"/>
        <v>10300000</v>
      </c>
      <c r="O545" s="168">
        <f t="shared" si="17"/>
        <v>3605000</v>
      </c>
    </row>
    <row r="546" spans="1:15" x14ac:dyDescent="0.35">
      <c r="A546" s="200"/>
      <c r="B546" s="202"/>
      <c r="C546" s="199" t="s">
        <v>515</v>
      </c>
      <c r="D546" s="159">
        <v>5544</v>
      </c>
      <c r="E546" s="159" t="s">
        <v>873</v>
      </c>
      <c r="F546" s="159" t="s">
        <v>144</v>
      </c>
      <c r="H546" s="127">
        <v>0.35</v>
      </c>
      <c r="I546" s="13">
        <v>0.35</v>
      </c>
      <c r="J546" s="168">
        <v>9300000</v>
      </c>
      <c r="K546" s="168">
        <v>3255000</v>
      </c>
      <c r="L546" s="180">
        <f t="shared" si="16"/>
        <v>9300000</v>
      </c>
      <c r="O546" s="168">
        <f t="shared" si="17"/>
        <v>3255000</v>
      </c>
    </row>
    <row r="547" spans="1:15" x14ac:dyDescent="0.35">
      <c r="A547" s="200"/>
      <c r="B547" s="202"/>
      <c r="C547" s="199" t="s">
        <v>853</v>
      </c>
      <c r="D547" s="159">
        <v>5648</v>
      </c>
      <c r="E547" s="159" t="s">
        <v>874</v>
      </c>
      <c r="F547" s="159" t="s">
        <v>144</v>
      </c>
      <c r="H547" s="127">
        <v>0.35</v>
      </c>
      <c r="I547" s="13">
        <v>0.35</v>
      </c>
      <c r="J547" s="168">
        <v>347826.5</v>
      </c>
      <c r="K547" s="168">
        <v>121739.27499999999</v>
      </c>
      <c r="L547" s="180">
        <f t="shared" si="16"/>
        <v>347826.5</v>
      </c>
      <c r="O547" s="168">
        <f t="shared" si="17"/>
        <v>121739.27499999999</v>
      </c>
    </row>
    <row r="548" spans="1:15" x14ac:dyDescent="0.35">
      <c r="A548" s="200"/>
      <c r="B548" s="202"/>
      <c r="C548" s="199" t="s">
        <v>858</v>
      </c>
      <c r="D548" s="159">
        <v>5660</v>
      </c>
      <c r="E548" s="159" t="s">
        <v>874</v>
      </c>
      <c r="F548" s="159" t="s">
        <v>144</v>
      </c>
      <c r="H548" s="127">
        <v>0.35</v>
      </c>
      <c r="I548" s="13">
        <v>0.35</v>
      </c>
      <c r="J548" s="168">
        <v>347826.5</v>
      </c>
      <c r="K548" s="168">
        <v>121739.27499999999</v>
      </c>
      <c r="L548" s="180">
        <f t="shared" si="16"/>
        <v>347826.5</v>
      </c>
      <c r="O548" s="168">
        <f t="shared" si="17"/>
        <v>121739.27499999999</v>
      </c>
    </row>
    <row r="549" spans="1:15" x14ac:dyDescent="0.35">
      <c r="A549" s="200"/>
      <c r="B549" s="202"/>
      <c r="C549" s="199" t="s">
        <v>854</v>
      </c>
      <c r="D549" s="159">
        <v>5661</v>
      </c>
      <c r="E549" s="159" t="s">
        <v>874</v>
      </c>
      <c r="F549" s="159" t="s">
        <v>144</v>
      </c>
      <c r="H549" s="127">
        <v>0.35</v>
      </c>
      <c r="I549" s="13">
        <v>0.35</v>
      </c>
      <c r="J549" s="168">
        <v>347826.5</v>
      </c>
      <c r="K549" s="168">
        <v>121739.27499999999</v>
      </c>
      <c r="L549" s="180">
        <f t="shared" si="16"/>
        <v>347826.5</v>
      </c>
      <c r="O549" s="168">
        <f t="shared" si="17"/>
        <v>121739.27499999999</v>
      </c>
    </row>
    <row r="550" spans="1:15" x14ac:dyDescent="0.35">
      <c r="A550" s="200"/>
      <c r="B550" s="202"/>
      <c r="C550" s="199" t="s">
        <v>449</v>
      </c>
      <c r="D550" s="159">
        <v>5649</v>
      </c>
      <c r="E550" s="159" t="s">
        <v>874</v>
      </c>
      <c r="F550" s="159" t="s">
        <v>144</v>
      </c>
      <c r="H550" s="127">
        <v>0.35</v>
      </c>
      <c r="I550" s="13">
        <v>0.35</v>
      </c>
      <c r="J550" s="168">
        <v>347826.5</v>
      </c>
      <c r="K550" s="168">
        <v>121739.27499999999</v>
      </c>
      <c r="L550" s="180">
        <f t="shared" si="16"/>
        <v>347826.5</v>
      </c>
      <c r="O550" s="168">
        <f t="shared" si="17"/>
        <v>121739.27499999999</v>
      </c>
    </row>
    <row r="551" spans="1:15" x14ac:dyDescent="0.35">
      <c r="A551" s="200"/>
      <c r="B551" s="202"/>
      <c r="C551" s="199" t="s">
        <v>459</v>
      </c>
      <c r="D551" s="159">
        <v>5650</v>
      </c>
      <c r="E551" s="159" t="s">
        <v>874</v>
      </c>
      <c r="F551" s="159" t="s">
        <v>144</v>
      </c>
      <c r="H551" s="127">
        <v>0.35</v>
      </c>
      <c r="I551" s="13">
        <v>0.35</v>
      </c>
      <c r="J551" s="168">
        <v>347826.5</v>
      </c>
      <c r="K551" s="168">
        <v>121739.27499999999</v>
      </c>
      <c r="L551" s="180">
        <f t="shared" si="16"/>
        <v>347826.5</v>
      </c>
      <c r="O551" s="168">
        <f t="shared" si="17"/>
        <v>121739.27499999999</v>
      </c>
    </row>
    <row r="552" spans="1:15" x14ac:dyDescent="0.35">
      <c r="A552" s="200"/>
      <c r="B552" s="202"/>
      <c r="C552" s="199" t="s">
        <v>855</v>
      </c>
      <c r="D552" s="159">
        <v>5651</v>
      </c>
      <c r="E552" s="159" t="s">
        <v>874</v>
      </c>
      <c r="F552" s="159" t="s">
        <v>144</v>
      </c>
      <c r="H552" s="127">
        <v>0.35</v>
      </c>
      <c r="I552" s="13">
        <v>0.35</v>
      </c>
      <c r="J552" s="168">
        <v>347826.5</v>
      </c>
      <c r="K552" s="168">
        <v>121739.27499999999</v>
      </c>
      <c r="L552" s="180">
        <f t="shared" si="16"/>
        <v>347826.5</v>
      </c>
      <c r="O552" s="168">
        <f t="shared" si="17"/>
        <v>121739.27499999999</v>
      </c>
    </row>
    <row r="553" spans="1:15" x14ac:dyDescent="0.35">
      <c r="A553" s="200"/>
      <c r="B553" s="202"/>
      <c r="C553" s="199" t="s">
        <v>462</v>
      </c>
      <c r="D553" s="159">
        <v>5652</v>
      </c>
      <c r="E553" s="159" t="s">
        <v>874</v>
      </c>
      <c r="F553" s="159" t="s">
        <v>144</v>
      </c>
      <c r="H553" s="127">
        <v>0.35</v>
      </c>
      <c r="I553" s="13">
        <v>0.35</v>
      </c>
      <c r="J553" s="168">
        <v>347826.5</v>
      </c>
      <c r="K553" s="168">
        <v>121739.27499999999</v>
      </c>
      <c r="L553" s="180">
        <f t="shared" si="16"/>
        <v>347826.5</v>
      </c>
      <c r="O553" s="168">
        <f t="shared" si="17"/>
        <v>121739.27499999999</v>
      </c>
    </row>
    <row r="554" spans="1:15" x14ac:dyDescent="0.35">
      <c r="A554" s="200"/>
      <c r="B554" s="202"/>
      <c r="C554" s="199" t="s">
        <v>856</v>
      </c>
      <c r="D554" s="159">
        <v>5653</v>
      </c>
      <c r="E554" s="159" t="s">
        <v>874</v>
      </c>
      <c r="F554" s="159" t="s">
        <v>144</v>
      </c>
      <c r="H554" s="127">
        <v>0.35</v>
      </c>
      <c r="I554" s="13">
        <v>0.35</v>
      </c>
      <c r="J554" s="168">
        <v>347826.5</v>
      </c>
      <c r="K554" s="168">
        <v>121739.27499999999</v>
      </c>
      <c r="L554" s="180">
        <f t="shared" si="16"/>
        <v>347826.5</v>
      </c>
      <c r="O554" s="168">
        <f t="shared" si="17"/>
        <v>121739.27499999999</v>
      </c>
    </row>
    <row r="555" spans="1:15" x14ac:dyDescent="0.35">
      <c r="A555" s="200"/>
      <c r="B555" s="202"/>
      <c r="C555" s="199" t="s">
        <v>857</v>
      </c>
      <c r="D555" s="159">
        <v>5654</v>
      </c>
      <c r="E555" s="159" t="s">
        <v>874</v>
      </c>
      <c r="F555" s="159" t="s">
        <v>144</v>
      </c>
      <c r="H555" s="127">
        <v>0.35</v>
      </c>
      <c r="I555" s="13">
        <v>0.35</v>
      </c>
      <c r="J555" s="168">
        <v>347826.5</v>
      </c>
      <c r="K555" s="168">
        <v>121739.27499999999</v>
      </c>
      <c r="L555" s="180">
        <f t="shared" si="16"/>
        <v>347826.5</v>
      </c>
      <c r="O555" s="168">
        <f t="shared" si="17"/>
        <v>121739.27499999999</v>
      </c>
    </row>
    <row r="556" spans="1:15" x14ac:dyDescent="0.35">
      <c r="A556" s="200"/>
      <c r="B556" s="202"/>
      <c r="C556" s="199" t="s">
        <v>597</v>
      </c>
      <c r="D556" s="159">
        <v>5655</v>
      </c>
      <c r="E556" s="159" t="s">
        <v>874</v>
      </c>
      <c r="F556" s="159" t="s">
        <v>144</v>
      </c>
      <c r="H556" s="127">
        <v>0.35</v>
      </c>
      <c r="I556" s="13">
        <v>0.35</v>
      </c>
      <c r="J556" s="168">
        <v>347826.5</v>
      </c>
      <c r="K556" s="168">
        <v>121739.27499999999</v>
      </c>
      <c r="L556" s="180">
        <f t="shared" si="16"/>
        <v>347826.5</v>
      </c>
      <c r="O556" s="168">
        <f t="shared" si="17"/>
        <v>121739.27499999999</v>
      </c>
    </row>
    <row r="557" spans="1:15" x14ac:dyDescent="0.35">
      <c r="A557" s="200"/>
      <c r="B557" s="202"/>
      <c r="C557" s="199" t="s">
        <v>599</v>
      </c>
      <c r="D557" s="159">
        <v>5656</v>
      </c>
      <c r="E557" s="159" t="s">
        <v>874</v>
      </c>
      <c r="F557" s="159" t="s">
        <v>144</v>
      </c>
      <c r="H557" s="127">
        <v>0.35</v>
      </c>
      <c r="I557" s="13">
        <v>0.35</v>
      </c>
      <c r="J557" s="168">
        <v>347826.5</v>
      </c>
      <c r="K557" s="168">
        <v>121739.27499999999</v>
      </c>
      <c r="L557" s="180">
        <f t="shared" si="16"/>
        <v>347826.5</v>
      </c>
      <c r="O557" s="168">
        <f t="shared" si="17"/>
        <v>121739.27499999999</v>
      </c>
    </row>
    <row r="558" spans="1:15" x14ac:dyDescent="0.35">
      <c r="A558" s="200"/>
      <c r="B558" s="202"/>
      <c r="C558" s="199" t="s">
        <v>598</v>
      </c>
      <c r="D558" s="159">
        <v>5657</v>
      </c>
      <c r="E558" s="159" t="s">
        <v>874</v>
      </c>
      <c r="F558" s="159" t="s">
        <v>144</v>
      </c>
      <c r="H558" s="127">
        <v>0.35</v>
      </c>
      <c r="I558" s="13">
        <v>0.35</v>
      </c>
      <c r="J558" s="168">
        <v>347826.5</v>
      </c>
      <c r="K558" s="168">
        <v>121739.27499999999</v>
      </c>
      <c r="L558" s="180">
        <f t="shared" si="16"/>
        <v>347826.5</v>
      </c>
      <c r="O558" s="168">
        <f t="shared" si="17"/>
        <v>121739.27499999999</v>
      </c>
    </row>
    <row r="559" spans="1:15" x14ac:dyDescent="0.35">
      <c r="A559" s="200"/>
      <c r="B559" s="202"/>
      <c r="C559" s="199" t="s">
        <v>478</v>
      </c>
      <c r="D559" s="159">
        <v>5658</v>
      </c>
      <c r="E559" s="159" t="s">
        <v>874</v>
      </c>
      <c r="F559" s="159" t="s">
        <v>144</v>
      </c>
      <c r="H559" s="127">
        <v>0.35</v>
      </c>
      <c r="I559" s="13">
        <v>0.35</v>
      </c>
      <c r="J559" s="168">
        <v>347826.5</v>
      </c>
      <c r="K559" s="168">
        <v>121739.27499999999</v>
      </c>
      <c r="L559" s="180">
        <f t="shared" si="16"/>
        <v>347826.5</v>
      </c>
      <c r="O559" s="168">
        <f t="shared" si="17"/>
        <v>121739.27499999999</v>
      </c>
    </row>
    <row r="560" spans="1:15" x14ac:dyDescent="0.35">
      <c r="A560" s="200"/>
      <c r="B560" s="202"/>
      <c r="C560" s="199" t="s">
        <v>851</v>
      </c>
      <c r="D560" s="159">
        <v>5647</v>
      </c>
      <c r="E560" s="159" t="s">
        <v>874</v>
      </c>
      <c r="F560" s="159" t="s">
        <v>144</v>
      </c>
      <c r="H560" s="127">
        <v>0.35</v>
      </c>
      <c r="I560" s="13">
        <v>0.35</v>
      </c>
      <c r="J560" s="168">
        <v>347826.5</v>
      </c>
      <c r="K560" s="168">
        <v>121739.27499999999</v>
      </c>
      <c r="L560" s="180">
        <f t="shared" si="16"/>
        <v>347826.5</v>
      </c>
      <c r="O560" s="168">
        <f t="shared" si="17"/>
        <v>121739.27499999999</v>
      </c>
    </row>
    <row r="561" spans="1:15" x14ac:dyDescent="0.35">
      <c r="A561" s="200"/>
      <c r="B561" s="202"/>
      <c r="C561" s="199" t="s">
        <v>852</v>
      </c>
      <c r="E561" s="159" t="s">
        <v>874</v>
      </c>
      <c r="F561" s="159" t="s">
        <v>144</v>
      </c>
      <c r="H561" s="127">
        <v>0.35</v>
      </c>
      <c r="I561" s="13">
        <v>0.35</v>
      </c>
      <c r="J561" s="168">
        <v>347826.5</v>
      </c>
      <c r="K561" s="168">
        <v>121739.27499999999</v>
      </c>
      <c r="L561" s="180">
        <f t="shared" si="16"/>
        <v>347826.5</v>
      </c>
      <c r="O561" s="168">
        <f t="shared" si="17"/>
        <v>121739.27499999999</v>
      </c>
    </row>
    <row r="562" spans="1:15" x14ac:dyDescent="0.35">
      <c r="A562" s="200"/>
      <c r="B562" s="202"/>
      <c r="C562" s="199" t="s">
        <v>515</v>
      </c>
      <c r="D562" s="159">
        <v>5659</v>
      </c>
      <c r="E562" s="159" t="s">
        <v>874</v>
      </c>
      <c r="F562" s="159" t="s">
        <v>144</v>
      </c>
      <c r="H562" s="127">
        <v>0.35</v>
      </c>
      <c r="I562" s="13">
        <v>0.35</v>
      </c>
      <c r="J562" s="168">
        <v>347826.5</v>
      </c>
      <c r="K562" s="168">
        <v>121739.27499999999</v>
      </c>
      <c r="L562" s="180">
        <f t="shared" si="16"/>
        <v>347826.5</v>
      </c>
      <c r="O562" s="168">
        <f t="shared" si="17"/>
        <v>121739.27499999999</v>
      </c>
    </row>
    <row r="563" spans="1:15" x14ac:dyDescent="0.35">
      <c r="A563" s="200"/>
      <c r="B563" s="202"/>
      <c r="C563" s="199" t="s">
        <v>859</v>
      </c>
      <c r="D563" s="159">
        <v>8661</v>
      </c>
      <c r="E563" s="159" t="s">
        <v>873</v>
      </c>
      <c r="F563" s="159" t="s">
        <v>144</v>
      </c>
      <c r="H563" s="127">
        <v>0.35</v>
      </c>
      <c r="I563" s="13">
        <v>0.35</v>
      </c>
      <c r="J563" s="168">
        <v>11900000</v>
      </c>
      <c r="K563" s="168">
        <v>4164999.9999999995</v>
      </c>
      <c r="L563" s="180">
        <f t="shared" si="16"/>
        <v>11900000</v>
      </c>
      <c r="O563" s="168">
        <f t="shared" si="17"/>
        <v>4164999.9999999995</v>
      </c>
    </row>
    <row r="564" spans="1:15" x14ac:dyDescent="0.35">
      <c r="A564" s="200"/>
      <c r="B564" s="202"/>
      <c r="C564" s="199" t="s">
        <v>910</v>
      </c>
      <c r="D564" s="159">
        <v>5698</v>
      </c>
      <c r="E564" s="159" t="s">
        <v>875</v>
      </c>
      <c r="F564" s="159" t="s">
        <v>156</v>
      </c>
      <c r="H564" s="127">
        <v>0.05</v>
      </c>
      <c r="I564" s="13">
        <v>0.05</v>
      </c>
      <c r="J564" s="168">
        <v>20770.650000000001</v>
      </c>
      <c r="K564" s="168">
        <v>1038.5325</v>
      </c>
      <c r="L564" s="180">
        <f t="shared" si="16"/>
        <v>20770.650000000001</v>
      </c>
      <c r="O564" s="168">
        <f t="shared" si="17"/>
        <v>1038.5325</v>
      </c>
    </row>
    <row r="565" spans="1:15" x14ac:dyDescent="0.35">
      <c r="A565" s="200"/>
      <c r="B565" s="202"/>
      <c r="C565" s="199" t="s">
        <v>909</v>
      </c>
      <c r="D565" s="159">
        <v>5697</v>
      </c>
      <c r="E565" s="159" t="s">
        <v>889</v>
      </c>
      <c r="F565" s="159" t="s">
        <v>156</v>
      </c>
      <c r="H565" s="127">
        <v>0.05</v>
      </c>
      <c r="I565" s="13">
        <v>0.05</v>
      </c>
      <c r="J565" s="168">
        <v>8220</v>
      </c>
      <c r="K565" s="168">
        <v>411</v>
      </c>
      <c r="L565" s="180">
        <f t="shared" si="16"/>
        <v>8220</v>
      </c>
      <c r="O565" s="168">
        <f t="shared" si="17"/>
        <v>411</v>
      </c>
    </row>
    <row r="566" spans="1:15" x14ac:dyDescent="0.35">
      <c r="A566" s="200"/>
      <c r="B566" s="202"/>
      <c r="C566" s="199" t="s">
        <v>314</v>
      </c>
      <c r="D566" s="159">
        <v>5690</v>
      </c>
      <c r="E566" s="159" t="s">
        <v>890</v>
      </c>
      <c r="F566" s="159" t="s">
        <v>150</v>
      </c>
      <c r="H566" s="127">
        <v>0.4</v>
      </c>
      <c r="I566" s="13">
        <v>0.4</v>
      </c>
      <c r="J566" s="168">
        <v>200000</v>
      </c>
      <c r="K566" s="168">
        <v>80000</v>
      </c>
      <c r="L566" s="180">
        <f t="shared" si="16"/>
        <v>200000</v>
      </c>
      <c r="O566" s="168">
        <f t="shared" si="17"/>
        <v>80000</v>
      </c>
    </row>
    <row r="567" spans="1:15" x14ac:dyDescent="0.35">
      <c r="A567" s="200"/>
      <c r="B567" s="202"/>
      <c r="C567" s="199" t="s">
        <v>909</v>
      </c>
      <c r="D567" s="159">
        <v>5677</v>
      </c>
      <c r="E567" s="159" t="s">
        <v>891</v>
      </c>
      <c r="F567" s="159" t="s">
        <v>156</v>
      </c>
      <c r="H567" s="127">
        <v>0.05</v>
      </c>
      <c r="I567" s="13">
        <v>0.05</v>
      </c>
      <c r="J567" s="168">
        <v>244980</v>
      </c>
      <c r="K567" s="168">
        <v>12249</v>
      </c>
      <c r="L567" s="180">
        <f t="shared" si="16"/>
        <v>244980</v>
      </c>
      <c r="O567" s="168">
        <f t="shared" si="17"/>
        <v>12249</v>
      </c>
    </row>
    <row r="568" spans="1:15" x14ac:dyDescent="0.35">
      <c r="A568" s="197"/>
      <c r="B568" s="202"/>
      <c r="C568" s="199" t="s">
        <v>377</v>
      </c>
      <c r="D568" s="159">
        <v>5673</v>
      </c>
      <c r="E568" s="159" t="s">
        <v>892</v>
      </c>
      <c r="F568" s="159" t="s">
        <v>156</v>
      </c>
      <c r="H568" s="127">
        <v>0.05</v>
      </c>
      <c r="I568" s="13">
        <v>0.05</v>
      </c>
      <c r="J568" s="168">
        <v>5730</v>
      </c>
      <c r="K568" s="168">
        <v>286.5</v>
      </c>
      <c r="L568" s="180">
        <f t="shared" si="16"/>
        <v>5730</v>
      </c>
      <c r="O568" s="168">
        <f t="shared" si="17"/>
        <v>286.5</v>
      </c>
    </row>
    <row r="569" spans="1:15" x14ac:dyDescent="0.35">
      <c r="A569" s="200"/>
      <c r="B569" s="202"/>
      <c r="C569" s="199" t="s">
        <v>908</v>
      </c>
      <c r="D569" s="159">
        <v>5672</v>
      </c>
      <c r="E569" s="159" t="s">
        <v>893</v>
      </c>
      <c r="F569" s="159" t="s">
        <v>156</v>
      </c>
      <c r="H569" s="127">
        <v>0.05</v>
      </c>
      <c r="I569" s="13">
        <v>0.05</v>
      </c>
      <c r="J569" s="168">
        <v>72660</v>
      </c>
      <c r="K569" s="168">
        <v>3633</v>
      </c>
      <c r="L569" s="180">
        <f t="shared" si="16"/>
        <v>72660</v>
      </c>
      <c r="O569" s="168">
        <f t="shared" si="17"/>
        <v>3633</v>
      </c>
    </row>
    <row r="570" spans="1:15" x14ac:dyDescent="0.35">
      <c r="A570" s="200"/>
      <c r="B570" s="202"/>
      <c r="C570" s="199" t="s">
        <v>907</v>
      </c>
      <c r="D570" s="159">
        <v>5632</v>
      </c>
      <c r="E570" s="159" t="s">
        <v>894</v>
      </c>
      <c r="F570" s="159" t="s">
        <v>156</v>
      </c>
      <c r="H570" s="127">
        <v>0.05</v>
      </c>
      <c r="I570" s="13">
        <v>0.05</v>
      </c>
      <c r="J570" s="168">
        <v>89140</v>
      </c>
      <c r="K570" s="168">
        <v>4457</v>
      </c>
      <c r="L570" s="180">
        <f t="shared" si="16"/>
        <v>89140</v>
      </c>
      <c r="O570" s="168">
        <f t="shared" si="17"/>
        <v>4457</v>
      </c>
    </row>
    <row r="571" spans="1:15" x14ac:dyDescent="0.35">
      <c r="A571" s="200"/>
      <c r="B571" s="202"/>
      <c r="C571" s="199" t="s">
        <v>876</v>
      </c>
      <c r="D571" s="159" t="s">
        <v>877</v>
      </c>
      <c r="E571" s="159" t="s">
        <v>895</v>
      </c>
      <c r="F571" s="159" t="s">
        <v>148</v>
      </c>
      <c r="H571" s="127">
        <v>0.2</v>
      </c>
      <c r="I571" s="13">
        <v>0.2</v>
      </c>
      <c r="J571" s="168">
        <v>77500</v>
      </c>
      <c r="K571" s="168">
        <v>15500</v>
      </c>
      <c r="L571" s="180">
        <f t="shared" si="16"/>
        <v>77500</v>
      </c>
      <c r="O571" s="168">
        <f t="shared" si="17"/>
        <v>15500</v>
      </c>
    </row>
    <row r="572" spans="1:15" x14ac:dyDescent="0.35">
      <c r="A572" s="200"/>
      <c r="B572" s="202"/>
      <c r="C572" s="199" t="s">
        <v>876</v>
      </c>
      <c r="D572" s="159" t="s">
        <v>878</v>
      </c>
      <c r="E572" s="159" t="s">
        <v>896</v>
      </c>
      <c r="F572" s="159" t="s">
        <v>167</v>
      </c>
      <c r="H572" s="127">
        <v>0.3</v>
      </c>
      <c r="I572" s="13">
        <v>0.3</v>
      </c>
      <c r="J572" s="168">
        <v>200000</v>
      </c>
      <c r="K572" s="168">
        <v>60000</v>
      </c>
      <c r="L572" s="180">
        <f t="shared" si="16"/>
        <v>200000</v>
      </c>
      <c r="O572" s="168">
        <f t="shared" si="17"/>
        <v>60000</v>
      </c>
    </row>
    <row r="573" spans="1:15" x14ac:dyDescent="0.35">
      <c r="A573" s="200"/>
      <c r="B573" s="202"/>
      <c r="C573" s="199" t="s">
        <v>876</v>
      </c>
      <c r="D573" s="159" t="s">
        <v>879</v>
      </c>
      <c r="E573" s="159" t="s">
        <v>897</v>
      </c>
      <c r="F573" s="159" t="s">
        <v>154</v>
      </c>
      <c r="H573" s="127">
        <v>0.22</v>
      </c>
      <c r="I573" s="13">
        <v>0.22</v>
      </c>
      <c r="J573" s="168">
        <v>190884.96</v>
      </c>
      <c r="K573" s="168">
        <v>41994.691200000001</v>
      </c>
      <c r="L573" s="180">
        <f t="shared" si="16"/>
        <v>190884.96</v>
      </c>
      <c r="O573" s="168">
        <f t="shared" si="17"/>
        <v>41994.691200000001</v>
      </c>
    </row>
    <row r="574" spans="1:15" x14ac:dyDescent="0.35">
      <c r="A574" s="200"/>
      <c r="B574" s="202"/>
      <c r="C574" s="199" t="s">
        <v>876</v>
      </c>
      <c r="D574" s="159" t="s">
        <v>880</v>
      </c>
      <c r="E574" s="159" t="s">
        <v>898</v>
      </c>
      <c r="F574" s="159" t="s">
        <v>156</v>
      </c>
      <c r="H574" s="127">
        <v>0.05</v>
      </c>
      <c r="I574" s="13">
        <v>0.05</v>
      </c>
      <c r="J574" s="168">
        <v>713382.33</v>
      </c>
      <c r="K574" s="168">
        <v>35669.116499999996</v>
      </c>
      <c r="L574" s="180">
        <f t="shared" si="16"/>
        <v>713382.33</v>
      </c>
      <c r="O574" s="168">
        <f t="shared" si="17"/>
        <v>35669.116499999996</v>
      </c>
    </row>
    <row r="575" spans="1:15" x14ac:dyDescent="0.35">
      <c r="A575" s="200"/>
      <c r="B575" s="202"/>
      <c r="C575" s="199" t="s">
        <v>876</v>
      </c>
      <c r="D575" s="159" t="s">
        <v>881</v>
      </c>
      <c r="E575" s="159" t="s">
        <v>899</v>
      </c>
      <c r="F575" s="159" t="s">
        <v>156</v>
      </c>
      <c r="H575" s="127">
        <v>0.05</v>
      </c>
      <c r="I575" s="13">
        <v>0.05</v>
      </c>
      <c r="J575" s="168">
        <v>157654</v>
      </c>
      <c r="K575" s="168">
        <v>7882.7000000000007</v>
      </c>
      <c r="L575" s="180">
        <f t="shared" si="16"/>
        <v>157654</v>
      </c>
      <c r="O575" s="168">
        <f t="shared" si="17"/>
        <v>7882.7000000000007</v>
      </c>
    </row>
    <row r="576" spans="1:15" x14ac:dyDescent="0.35">
      <c r="A576" s="200"/>
      <c r="B576" s="202"/>
      <c r="C576" s="199" t="s">
        <v>876</v>
      </c>
      <c r="D576" s="159" t="s">
        <v>882</v>
      </c>
      <c r="E576" s="159" t="s">
        <v>900</v>
      </c>
      <c r="F576" s="159" t="s">
        <v>154</v>
      </c>
      <c r="H576" s="127">
        <v>0.22</v>
      </c>
      <c r="I576" s="13">
        <v>0.22</v>
      </c>
      <c r="J576" s="168">
        <v>80450</v>
      </c>
      <c r="K576" s="168">
        <v>17699</v>
      </c>
      <c r="L576" s="180">
        <f t="shared" si="16"/>
        <v>80450</v>
      </c>
      <c r="O576" s="168">
        <f t="shared" si="17"/>
        <v>17699</v>
      </c>
    </row>
    <row r="577" spans="1:15" x14ac:dyDescent="0.35">
      <c r="A577" s="200"/>
      <c r="B577" s="202"/>
      <c r="C577" s="199" t="s">
        <v>876</v>
      </c>
      <c r="D577" s="159" t="s">
        <v>883</v>
      </c>
      <c r="E577" s="159" t="s">
        <v>901</v>
      </c>
      <c r="F577" s="159" t="s">
        <v>156</v>
      </c>
      <c r="H577" s="127">
        <v>0.05</v>
      </c>
      <c r="I577" s="13">
        <v>0.05</v>
      </c>
      <c r="J577" s="168">
        <v>86178.72</v>
      </c>
      <c r="K577" s="168">
        <v>4308.9360000000006</v>
      </c>
      <c r="L577" s="180">
        <f t="shared" si="16"/>
        <v>86178.72</v>
      </c>
      <c r="O577" s="168">
        <f t="shared" si="17"/>
        <v>4308.9360000000006</v>
      </c>
    </row>
    <row r="578" spans="1:15" x14ac:dyDescent="0.35">
      <c r="A578" s="200"/>
      <c r="B578" s="202"/>
      <c r="C578" s="199" t="s">
        <v>876</v>
      </c>
      <c r="D578" s="159" t="s">
        <v>884</v>
      </c>
      <c r="E578" s="159" t="s">
        <v>902</v>
      </c>
      <c r="F578" s="159" t="s">
        <v>154</v>
      </c>
      <c r="H578" s="127">
        <v>0.22</v>
      </c>
      <c r="I578" s="13">
        <v>0.22</v>
      </c>
      <c r="J578" s="168">
        <v>48684</v>
      </c>
      <c r="K578" s="168">
        <v>10710.48</v>
      </c>
      <c r="L578" s="180">
        <f t="shared" si="16"/>
        <v>48684</v>
      </c>
      <c r="O578" s="168">
        <f t="shared" si="17"/>
        <v>10710.48</v>
      </c>
    </row>
    <row r="579" spans="1:15" x14ac:dyDescent="0.35">
      <c r="A579" s="200"/>
      <c r="B579" s="202"/>
      <c r="C579" s="199" t="s">
        <v>876</v>
      </c>
      <c r="D579" s="159" t="s">
        <v>885</v>
      </c>
      <c r="E579" s="159" t="s">
        <v>903</v>
      </c>
      <c r="F579" s="159" t="s">
        <v>189</v>
      </c>
      <c r="H579" s="127">
        <v>0.5</v>
      </c>
      <c r="I579" s="13">
        <v>0.5</v>
      </c>
      <c r="J579" s="168">
        <v>73391</v>
      </c>
      <c r="K579" s="168">
        <v>36695.5</v>
      </c>
      <c r="L579" s="180">
        <f t="shared" si="16"/>
        <v>73391</v>
      </c>
      <c r="O579" s="168">
        <f t="shared" si="17"/>
        <v>36695.5</v>
      </c>
    </row>
    <row r="580" spans="1:15" x14ac:dyDescent="0.35">
      <c r="A580" s="200"/>
      <c r="B580" s="202"/>
      <c r="C580" s="199" t="s">
        <v>876</v>
      </c>
      <c r="D580" s="159" t="s">
        <v>886</v>
      </c>
      <c r="E580" s="159" t="s">
        <v>904</v>
      </c>
      <c r="F580" s="159" t="s">
        <v>180</v>
      </c>
      <c r="H580" s="127">
        <v>0.25</v>
      </c>
      <c r="I580" s="13">
        <v>0.25</v>
      </c>
      <c r="J580" s="168">
        <v>65700</v>
      </c>
      <c r="K580" s="168">
        <v>16425</v>
      </c>
      <c r="L580" s="180">
        <f t="shared" si="16"/>
        <v>65700</v>
      </c>
      <c r="O580" s="168">
        <f t="shared" si="17"/>
        <v>16425</v>
      </c>
    </row>
    <row r="581" spans="1:15" x14ac:dyDescent="0.35">
      <c r="A581" s="200"/>
      <c r="B581" s="202"/>
      <c r="C581" s="199" t="s">
        <v>876</v>
      </c>
      <c r="D581" s="159" t="s">
        <v>887</v>
      </c>
      <c r="E581" s="159" t="s">
        <v>905</v>
      </c>
      <c r="F581" s="159" t="s">
        <v>156</v>
      </c>
      <c r="H581" s="127">
        <v>0.05</v>
      </c>
      <c r="I581" s="13">
        <v>0.05</v>
      </c>
      <c r="J581" s="168">
        <v>443927</v>
      </c>
      <c r="K581" s="168">
        <v>22196.350000000002</v>
      </c>
      <c r="L581" s="180">
        <f t="shared" si="16"/>
        <v>443927</v>
      </c>
      <c r="O581" s="168">
        <f t="shared" si="17"/>
        <v>22196.350000000002</v>
      </c>
    </row>
    <row r="582" spans="1:15" x14ac:dyDescent="0.35">
      <c r="A582" s="200"/>
      <c r="B582" s="202"/>
      <c r="C582" s="199" t="s">
        <v>876</v>
      </c>
      <c r="D582" s="159" t="s">
        <v>888</v>
      </c>
      <c r="E582" s="159" t="s">
        <v>906</v>
      </c>
      <c r="F582" s="159" t="s">
        <v>148</v>
      </c>
      <c r="H582" s="127">
        <v>0.2</v>
      </c>
      <c r="I582" s="13">
        <v>0.2</v>
      </c>
      <c r="J582" s="168">
        <v>5584394.2400000002</v>
      </c>
      <c r="K582" s="168">
        <v>1116878.848</v>
      </c>
      <c r="L582" s="180">
        <f t="shared" si="16"/>
        <v>5584394.2400000002</v>
      </c>
      <c r="O582" s="168">
        <f t="shared" si="17"/>
        <v>1116878.848</v>
      </c>
    </row>
    <row r="583" spans="1:15" x14ac:dyDescent="0.35">
      <c r="A583" s="200"/>
      <c r="B583" s="202"/>
      <c r="H583" s="127"/>
      <c r="I583" s="13"/>
      <c r="K583" s="168"/>
      <c r="L583" s="168"/>
    </row>
    <row r="584" spans="1:15" x14ac:dyDescent="0.35">
      <c r="A584" s="200"/>
      <c r="B584" s="202"/>
      <c r="H584" s="127"/>
      <c r="I584" s="13"/>
      <c r="K584" s="168"/>
      <c r="L584" s="168"/>
    </row>
    <row r="585" spans="1:15" x14ac:dyDescent="0.35">
      <c r="A585" s="200"/>
      <c r="B585" s="202"/>
      <c r="H585" s="127"/>
      <c r="I585" s="13"/>
      <c r="K585" s="168"/>
      <c r="L585" s="168"/>
    </row>
    <row r="586" spans="1:15" x14ac:dyDescent="0.35">
      <c r="A586" s="200"/>
      <c r="B586" s="202"/>
      <c r="H586" s="127"/>
      <c r="I586" s="13"/>
      <c r="K586" s="168"/>
      <c r="L586" s="168"/>
    </row>
    <row r="587" spans="1:15" x14ac:dyDescent="0.35">
      <c r="A587" s="200"/>
      <c r="B587" s="202"/>
      <c r="H587" s="127"/>
      <c r="I587" s="13"/>
      <c r="K587" s="168"/>
      <c r="L587" s="168"/>
    </row>
    <row r="588" spans="1:15" x14ac:dyDescent="0.35">
      <c r="A588" s="200"/>
      <c r="B588" s="202"/>
      <c r="H588" s="127"/>
      <c r="I588" s="13"/>
      <c r="K588" s="168"/>
      <c r="L588" s="168"/>
    </row>
    <row r="589" spans="1:15" x14ac:dyDescent="0.35">
      <c r="A589" s="200"/>
      <c r="B589" s="202"/>
      <c r="H589" s="127"/>
      <c r="I589" s="13"/>
      <c r="K589" s="168"/>
      <c r="L589" s="168"/>
    </row>
    <row r="590" spans="1:15" x14ac:dyDescent="0.35">
      <c r="A590" s="200"/>
      <c r="B590" s="202"/>
      <c r="H590" s="127"/>
      <c r="I590" s="13"/>
      <c r="K590" s="168"/>
      <c r="L590" s="168"/>
    </row>
    <row r="591" spans="1:15" x14ac:dyDescent="0.35">
      <c r="A591" s="200"/>
      <c r="B591" s="202"/>
      <c r="H591" s="127"/>
      <c r="I591" s="13"/>
      <c r="K591" s="168"/>
      <c r="L591" s="168"/>
    </row>
    <row r="592" spans="1:15" x14ac:dyDescent="0.35">
      <c r="A592" s="200"/>
      <c r="B592" s="202"/>
      <c r="H592" s="127"/>
      <c r="I592" s="13"/>
      <c r="K592" s="168"/>
      <c r="L592" s="168"/>
    </row>
    <row r="593" spans="1:12" x14ac:dyDescent="0.35">
      <c r="A593" s="200"/>
      <c r="B593" s="202"/>
      <c r="H593" s="127"/>
      <c r="I593" s="13"/>
      <c r="K593" s="168"/>
      <c r="L593" s="168"/>
    </row>
    <row r="594" spans="1:12" x14ac:dyDescent="0.35">
      <c r="A594" s="200"/>
      <c r="B594" s="202"/>
      <c r="H594" s="127"/>
      <c r="I594" s="13"/>
      <c r="K594" s="168"/>
      <c r="L594" s="168"/>
    </row>
    <row r="595" spans="1:12" x14ac:dyDescent="0.35">
      <c r="A595" s="200"/>
      <c r="B595" s="200"/>
      <c r="H595" s="127"/>
      <c r="I595" s="13"/>
      <c r="K595" s="168"/>
      <c r="L595" s="168"/>
    </row>
    <row r="596" spans="1:12" x14ac:dyDescent="0.35">
      <c r="A596" s="200"/>
      <c r="B596" s="200"/>
      <c r="H596" s="127"/>
      <c r="I596" s="13"/>
      <c r="K596" s="168"/>
      <c r="L596" s="168"/>
    </row>
    <row r="597" spans="1:12" x14ac:dyDescent="0.35">
      <c r="A597" s="200"/>
      <c r="B597" s="200"/>
      <c r="H597" s="127"/>
      <c r="I597" s="13"/>
      <c r="K597" s="168"/>
      <c r="L597" s="168"/>
    </row>
    <row r="598" spans="1:12" x14ac:dyDescent="0.35">
      <c r="A598" s="200"/>
      <c r="B598" s="200"/>
      <c r="H598" s="127"/>
      <c r="I598" s="13"/>
      <c r="K598" s="168"/>
      <c r="L598" s="168"/>
    </row>
    <row r="599" spans="1:12" x14ac:dyDescent="0.35">
      <c r="A599" s="200"/>
      <c r="B599" s="200"/>
      <c r="H599" s="127"/>
      <c r="I599" s="13"/>
      <c r="K599" s="168"/>
      <c r="L599" s="168"/>
    </row>
    <row r="600" spans="1:12" x14ac:dyDescent="0.35">
      <c r="A600" s="200"/>
      <c r="B600" s="200"/>
      <c r="H600" s="127"/>
      <c r="I600" s="13"/>
      <c r="K600" s="168"/>
      <c r="L600" s="168"/>
    </row>
    <row r="601" spans="1:12" x14ac:dyDescent="0.35">
      <c r="A601" s="200"/>
      <c r="B601" s="200"/>
      <c r="H601" s="127"/>
      <c r="I601" s="13"/>
      <c r="K601" s="168"/>
      <c r="L601" s="168"/>
    </row>
    <row r="602" spans="1:12" x14ac:dyDescent="0.35">
      <c r="A602" s="200"/>
      <c r="B602" s="200"/>
      <c r="H602" s="127"/>
      <c r="I602" s="13"/>
      <c r="K602" s="168"/>
      <c r="L602" s="168"/>
    </row>
    <row r="603" spans="1:12" x14ac:dyDescent="0.35">
      <c r="A603" s="200"/>
      <c r="B603" s="200"/>
      <c r="H603" s="127"/>
      <c r="I603" s="13"/>
      <c r="K603" s="168"/>
      <c r="L603" s="168"/>
    </row>
    <row r="604" spans="1:12" x14ac:dyDescent="0.35">
      <c r="A604" s="200"/>
      <c r="B604" s="200"/>
      <c r="H604" s="127"/>
      <c r="I604" s="13"/>
      <c r="K604" s="168"/>
      <c r="L604" s="168"/>
    </row>
    <row r="605" spans="1:12" x14ac:dyDescent="0.35">
      <c r="A605" s="200"/>
      <c r="B605" s="200"/>
      <c r="H605" s="127"/>
      <c r="I605" s="13"/>
      <c r="K605" s="168"/>
      <c r="L605" s="168"/>
    </row>
    <row r="606" spans="1:12" x14ac:dyDescent="0.35">
      <c r="A606" s="200"/>
      <c r="B606" s="200"/>
      <c r="H606" s="127"/>
      <c r="I606" s="13"/>
      <c r="K606" s="168"/>
      <c r="L606" s="168"/>
    </row>
    <row r="607" spans="1:12" x14ac:dyDescent="0.35">
      <c r="A607" s="200"/>
      <c r="B607" s="200"/>
      <c r="H607" s="127"/>
      <c r="I607" s="13"/>
      <c r="K607" s="168"/>
      <c r="L607" s="168"/>
    </row>
    <row r="608" spans="1:12" x14ac:dyDescent="0.35">
      <c r="A608" s="200"/>
      <c r="B608" s="200"/>
      <c r="H608" s="127"/>
      <c r="I608" s="13"/>
      <c r="K608" s="168"/>
      <c r="L608" s="168"/>
    </row>
    <row r="609" spans="1:12" x14ac:dyDescent="0.35">
      <c r="A609" s="200"/>
      <c r="B609" s="200"/>
      <c r="H609" s="127"/>
      <c r="I609" s="13"/>
      <c r="K609" s="168"/>
      <c r="L609" s="168"/>
    </row>
    <row r="610" spans="1:12" x14ac:dyDescent="0.35">
      <c r="A610" s="200"/>
      <c r="B610" s="200"/>
      <c r="H610" s="127"/>
      <c r="I610" s="13"/>
      <c r="K610" s="168"/>
      <c r="L610" s="168"/>
    </row>
    <row r="611" spans="1:12" x14ac:dyDescent="0.35">
      <c r="A611" s="200"/>
      <c r="B611" s="200"/>
      <c r="H611" s="127"/>
      <c r="I611" s="13"/>
      <c r="K611" s="168"/>
      <c r="L611" s="168"/>
    </row>
    <row r="612" spans="1:12" x14ac:dyDescent="0.35">
      <c r="A612" s="200"/>
      <c r="B612" s="200"/>
      <c r="H612" s="127"/>
      <c r="I612" s="13"/>
      <c r="K612" s="168"/>
      <c r="L612" s="168"/>
    </row>
    <row r="613" spans="1:12" x14ac:dyDescent="0.35">
      <c r="A613" s="200"/>
      <c r="B613" s="200"/>
      <c r="H613" s="127"/>
      <c r="I613" s="13"/>
      <c r="K613" s="168"/>
      <c r="L613" s="168"/>
    </row>
    <row r="614" spans="1:12" x14ac:dyDescent="0.35">
      <c r="A614" s="200"/>
      <c r="B614" s="200"/>
      <c r="H614" s="127"/>
      <c r="I614" s="13"/>
      <c r="K614" s="168"/>
      <c r="L614" s="168"/>
    </row>
    <row r="615" spans="1:12" x14ac:dyDescent="0.35">
      <c r="A615" s="200"/>
      <c r="B615" s="200"/>
      <c r="H615" s="127"/>
      <c r="I615" s="13"/>
      <c r="K615" s="168"/>
      <c r="L615" s="168"/>
    </row>
    <row r="616" spans="1:12" x14ac:dyDescent="0.35">
      <c r="A616" s="200"/>
      <c r="B616" s="200"/>
      <c r="H616" s="127"/>
      <c r="I616" s="13"/>
      <c r="K616" s="168"/>
      <c r="L616" s="168"/>
    </row>
    <row r="617" spans="1:12" x14ac:dyDescent="0.35">
      <c r="A617" s="200"/>
      <c r="B617" s="200"/>
      <c r="H617" s="127"/>
      <c r="I617" s="13"/>
      <c r="K617" s="168"/>
      <c r="L617" s="168"/>
    </row>
    <row r="618" spans="1:12" x14ac:dyDescent="0.35">
      <c r="A618" s="200"/>
      <c r="B618" s="200"/>
      <c r="H618" s="127"/>
      <c r="I618" s="13"/>
      <c r="K618" s="168"/>
      <c r="L618" s="168"/>
    </row>
    <row r="619" spans="1:12" x14ac:dyDescent="0.35">
      <c r="A619" s="200"/>
      <c r="B619" s="200"/>
      <c r="H619" s="127"/>
      <c r="I619" s="13"/>
      <c r="K619" s="168"/>
      <c r="L619" s="168"/>
    </row>
    <row r="620" spans="1:12" x14ac:dyDescent="0.35">
      <c r="A620" s="200"/>
      <c r="B620" s="200"/>
      <c r="H620" s="127"/>
      <c r="I620" s="13"/>
      <c r="K620" s="168"/>
      <c r="L620" s="168"/>
    </row>
    <row r="621" spans="1:12" x14ac:dyDescent="0.35">
      <c r="A621" s="200"/>
      <c r="B621" s="200"/>
      <c r="H621" s="127"/>
      <c r="I621" s="13"/>
      <c r="K621" s="168"/>
      <c r="L621" s="168"/>
    </row>
    <row r="622" spans="1:12" x14ac:dyDescent="0.35">
      <c r="A622" s="200"/>
      <c r="B622" s="200"/>
      <c r="H622" s="127"/>
      <c r="I622" s="13"/>
      <c r="K622" s="168"/>
      <c r="L622" s="168"/>
    </row>
    <row r="623" spans="1:12" x14ac:dyDescent="0.35">
      <c r="A623" s="200"/>
      <c r="B623" s="200"/>
      <c r="H623" s="127"/>
      <c r="I623" s="13"/>
      <c r="K623" s="168"/>
      <c r="L623" s="168"/>
    </row>
    <row r="624" spans="1:12" x14ac:dyDescent="0.35">
      <c r="A624" s="200"/>
      <c r="B624" s="200"/>
      <c r="H624" s="127"/>
      <c r="I624" s="13"/>
      <c r="K624" s="168"/>
      <c r="L624" s="168"/>
    </row>
    <row r="625" spans="1:12" x14ac:dyDescent="0.35">
      <c r="A625" s="200"/>
      <c r="B625" s="200"/>
      <c r="H625" s="127"/>
      <c r="I625" s="13"/>
      <c r="K625" s="168"/>
      <c r="L625" s="168"/>
    </row>
    <row r="626" spans="1:12" x14ac:dyDescent="0.35">
      <c r="A626" s="200"/>
      <c r="B626" s="200"/>
      <c r="H626" s="127"/>
      <c r="I626" s="13"/>
      <c r="K626" s="168"/>
      <c r="L626" s="168"/>
    </row>
    <row r="627" spans="1:12" x14ac:dyDescent="0.35">
      <c r="A627" s="200"/>
      <c r="B627" s="200"/>
      <c r="H627" s="127"/>
      <c r="I627" s="13"/>
      <c r="K627" s="168"/>
      <c r="L627" s="168"/>
    </row>
    <row r="628" spans="1:12" x14ac:dyDescent="0.35">
      <c r="A628" s="200"/>
      <c r="B628" s="200"/>
      <c r="H628" s="127"/>
      <c r="I628" s="13"/>
      <c r="K628" s="168"/>
      <c r="L628" s="168"/>
    </row>
    <row r="629" spans="1:12" x14ac:dyDescent="0.35">
      <c r="A629" s="200"/>
      <c r="B629" s="200"/>
      <c r="H629" s="127"/>
      <c r="I629" s="13"/>
      <c r="K629" s="168"/>
      <c r="L629" s="168"/>
    </row>
    <row r="630" spans="1:12" x14ac:dyDescent="0.35">
      <c r="A630" s="200"/>
      <c r="B630" s="200"/>
      <c r="H630" s="127"/>
      <c r="I630" s="13"/>
      <c r="K630" s="168"/>
      <c r="L630" s="168"/>
    </row>
    <row r="631" spans="1:12" x14ac:dyDescent="0.35">
      <c r="A631" s="200"/>
      <c r="B631" s="200"/>
      <c r="H631" s="127"/>
      <c r="I631" s="13"/>
      <c r="K631" s="168"/>
      <c r="L631" s="168"/>
    </row>
    <row r="632" spans="1:12" x14ac:dyDescent="0.35">
      <c r="A632" s="200"/>
      <c r="B632" s="200"/>
      <c r="H632" s="127"/>
      <c r="I632" s="13"/>
      <c r="K632" s="168"/>
      <c r="L632" s="168"/>
    </row>
    <row r="633" spans="1:12" x14ac:dyDescent="0.35">
      <c r="A633" s="200"/>
      <c r="B633" s="200"/>
      <c r="H633" s="127"/>
      <c r="I633" s="13"/>
      <c r="K633" s="168"/>
      <c r="L633" s="168"/>
    </row>
    <row r="634" spans="1:12" x14ac:dyDescent="0.35">
      <c r="A634" s="200"/>
      <c r="B634" s="200"/>
      <c r="H634" s="127"/>
      <c r="I634" s="13"/>
      <c r="K634" s="168"/>
      <c r="L634" s="168"/>
    </row>
    <row r="635" spans="1:12" x14ac:dyDescent="0.35">
      <c r="A635" s="200"/>
      <c r="B635" s="200"/>
      <c r="H635" s="127"/>
      <c r="I635" s="13"/>
      <c r="K635" s="168"/>
      <c r="L635" s="168"/>
    </row>
    <row r="636" spans="1:12" x14ac:dyDescent="0.35">
      <c r="A636" s="200"/>
      <c r="B636" s="200"/>
      <c r="H636" s="127"/>
      <c r="I636" s="13"/>
      <c r="K636" s="168"/>
      <c r="L636" s="168"/>
    </row>
    <row r="637" spans="1:12" x14ac:dyDescent="0.35">
      <c r="A637" s="200"/>
      <c r="B637" s="200"/>
      <c r="H637" s="127"/>
      <c r="I637" s="13"/>
      <c r="K637" s="168"/>
      <c r="L637" s="168"/>
    </row>
    <row r="638" spans="1:12" x14ac:dyDescent="0.35">
      <c r="A638" s="200"/>
      <c r="B638" s="200"/>
      <c r="H638" s="127"/>
      <c r="I638" s="13"/>
      <c r="K638" s="168"/>
      <c r="L638" s="168"/>
    </row>
    <row r="639" spans="1:12" x14ac:dyDescent="0.35">
      <c r="A639" s="200"/>
      <c r="B639" s="200"/>
      <c r="H639" s="127"/>
      <c r="I639" s="13"/>
      <c r="K639" s="168"/>
      <c r="L639" s="168"/>
    </row>
    <row r="640" spans="1:12" x14ac:dyDescent="0.35">
      <c r="A640" s="200"/>
      <c r="B640" s="200"/>
      <c r="H640" s="127"/>
      <c r="I640" s="13"/>
      <c r="K640" s="168"/>
      <c r="L640" s="168"/>
    </row>
    <row r="641" spans="1:12" x14ac:dyDescent="0.35">
      <c r="A641" s="200"/>
      <c r="B641" s="200"/>
      <c r="H641" s="127"/>
      <c r="I641" s="13"/>
      <c r="K641" s="168"/>
      <c r="L641" s="168"/>
    </row>
    <row r="642" spans="1:12" x14ac:dyDescent="0.35">
      <c r="A642" s="200"/>
      <c r="B642" s="200"/>
      <c r="H642" s="127"/>
      <c r="I642" s="13"/>
      <c r="K642" s="168"/>
      <c r="L642" s="168"/>
    </row>
    <row r="643" spans="1:12" x14ac:dyDescent="0.35">
      <c r="A643" s="200"/>
      <c r="B643" s="200"/>
      <c r="H643" s="127"/>
      <c r="I643" s="13"/>
      <c r="K643" s="168"/>
      <c r="L643" s="168"/>
    </row>
    <row r="644" spans="1:12" x14ac:dyDescent="0.35">
      <c r="A644" s="200"/>
      <c r="B644" s="200"/>
      <c r="H644" s="127"/>
      <c r="I644" s="13"/>
      <c r="K644" s="168"/>
      <c r="L644" s="168"/>
    </row>
    <row r="645" spans="1:12" x14ac:dyDescent="0.35">
      <c r="A645" s="200"/>
      <c r="B645" s="200"/>
      <c r="H645" s="127"/>
      <c r="I645" s="13"/>
      <c r="K645" s="168"/>
      <c r="L645" s="168"/>
    </row>
    <row r="646" spans="1:12" x14ac:dyDescent="0.35">
      <c r="A646" s="200"/>
      <c r="B646" s="200"/>
      <c r="H646" s="127"/>
      <c r="I646" s="13"/>
      <c r="K646" s="168"/>
      <c r="L646" s="168"/>
    </row>
    <row r="647" spans="1:12" x14ac:dyDescent="0.35">
      <c r="B647" s="175"/>
    </row>
    <row r="648" spans="1:12" x14ac:dyDescent="0.35">
      <c r="B648" s="175"/>
    </row>
  </sheetData>
  <mergeCells count="2">
    <mergeCell ref="L7:N8"/>
    <mergeCell ref="O7:Q8"/>
  </mergeCells>
  <dataValidations count="1">
    <dataValidation type="decimal" operator="greaterThanOrEqual" allowBlank="1" showInputMessage="1" showErrorMessage="1" sqref="G312:G359 J177:J204" xr:uid="{00000000-0002-0000-0800-000000000000}">
      <formula1>0</formula1>
    </dataValidation>
  </dataValidations>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1000000}">
          <x14:formula1>
            <xm:f>'Appendix A'!$B$6:$B$44</xm:f>
          </x14:formula1>
          <xm:sqref>F312:F359</xm:sqref>
        </x14:dataValidation>
        <x14:dataValidation type="list" allowBlank="1" showInputMessage="1" showErrorMessage="1" xr:uid="{00000000-0002-0000-0800-000002000000}">
          <x14:formula1>
            <xm:f>'\\nes103\Procurement\REPORTs 2021, 2022, 2023\Local content\July-2023\[Local Content for 1st July 2023.xlsx]Appendix A'!#REF!</xm:f>
          </x14:formula1>
          <xm:sqref>F177:F204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ob_x0020_Code xmlns="3d0974ff-f82b-4e00-ad0c-06797d1d8ff7">.</Job_x0020_Code>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D27A11885BD54FBA13D1D2A6F2C252" ma:contentTypeVersion="7" ma:contentTypeDescription="Create a new document." ma:contentTypeScope="" ma:versionID="ae4fed25d1687302a9e7b548ede54cca">
  <xsd:schema xmlns:xsd="http://www.w3.org/2001/XMLSchema" xmlns:xs="http://www.w3.org/2001/XMLSchema" xmlns:p="http://schemas.microsoft.com/office/2006/metadata/properties" xmlns:ns2="3d0974ff-f82b-4e00-ad0c-06797d1d8ff7" xmlns:ns3="http://schemas.microsoft.com/sharepoint/v4" xmlns:ns4="81bceef9-2d9d-424a-8bab-e36c8837c1f5" targetNamespace="http://schemas.microsoft.com/office/2006/metadata/properties" ma:root="true" ma:fieldsID="cfc53d0e69d864180128f88c056f89b8" ns2:_="" ns3:_="" ns4:_="">
    <xsd:import namespace="3d0974ff-f82b-4e00-ad0c-06797d1d8ff7"/>
    <xsd:import namespace="http://schemas.microsoft.com/sharepoint/v4"/>
    <xsd:import namespace="81bceef9-2d9d-424a-8bab-e36c8837c1f5"/>
    <xsd:element name="properties">
      <xsd:complexType>
        <xsd:sequence>
          <xsd:element name="documentManagement">
            <xsd:complexType>
              <xsd:all>
                <xsd:element ref="ns2:Job_x0020_Code"/>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974ff-f82b-4e00-ad0c-06797d1d8ff7" elementFormDefault="qualified">
    <xsd:import namespace="http://schemas.microsoft.com/office/2006/documentManagement/types"/>
    <xsd:import namespace="http://schemas.microsoft.com/office/infopath/2007/PartnerControls"/>
    <xsd:element name="Job_x0020_Code" ma:index="8" ma:displayName="Job Code" ma:internalName="Job_x0020_Cod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bceef9-2d9d-424a-8bab-e36c8837c1f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c D A A B Q S w M E F A A C A A g A L V N R T S o B T + e n A A A A + A A A A B I A H A B D b 2 5 m a W c v U G F j a 2 F n Z S 5 4 b W w g o h g A K K A U A A A A A A A A A A A A A A A A A A A A A A A A A A A A h Y 9 B D o I w F E S v Q r q n v 9 R o C P m U h V t J T I j G b V M r N E I x t A h 3 c + G R v I I k i r p z O Z M 3 y Z v H 7 Y 7 Z 2 N T B V X f O t D Y l E W U k 0 F a 1 R 2 P L l P T + F M Y k E 7 i V 6 i x L H U y w d c n o T E o q 7 y 8 J w D A M d F j Q t i u B M x b B I d 8 U q t K N D I 1 1 X l q l y W d 1 / L 8 i A v c v G c H p i t M l 5 5 z y O E K Y a 8 y N / S J 8 M q Y M 4 a f E d V / 7 v t N C 2 3 B X I M w R 4 f 1 C P A F Q S w M E F A A C A A g A L V N R 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1 T U U 0 o i k e 4 D g A A A B E A A A A T A B w A R m 9 y b X V s Y X M v U 2 V j d G l v b j E u b S C i G A A o o B Q A A A A A A A A A A A A A A A A A A A A A A A A A A A A r T k 0 u y c z P U w i G 0 I b W A F B L A Q I t A B Q A A g A I A C 1 T U U 0 q A U / n p w A A A P g A A A A S A A A A A A A A A A A A A A A A A A A A A A B D b 2 5 m a W c v U G F j a 2 F n Z S 5 4 b W x Q S w E C L Q A U A A I A C A A t U 1 F N D 8 r p q 6 Q A A A D p A A A A E w A A A A A A A A A A A A A A A A D z A A A A W 0 N v b n R l b n R f V H l w Z X N d L n h t b F B L A Q I t A B Q A A g A I A C 1 T U U 0 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J O 5 J J X 5 s S T q e k q 4 t N B 5 D D A A A A A A I A A A A A A B B m A A A A A Q A A I A A A A A Y v s U s s t 8 Y X l C A M O 3 P F s n Z A 3 Y d F 5 W L s M O K b s E L t Q W B C A A A A A A 6 A A A A A A g A A I A A A A O / I 8 H A 5 8 q Y 7 q V l X y D 0 2 j 2 t A I a r q 8 k C w 1 W N o d t z R Q z f H U A A A A B c U q y u k m E + 9 4 s c D x S h F s x T 4 U 9 8 4 q 7 x R / O 9 r M U X 9 A M f M R j J k s K q J E D F G u q I H F r v n L S 7 M d r R 8 z i h Q A 5 B P Z V V q C 1 T e 4 l G I y p w i o K M I P C j 2 H V x x Q A A A A A T d I N J D C g M 1 6 D Y l c I g G Q 7 s N h t z H P 2 X + + E b s V 7 H z t X M W P T J j M 0 c f 0 O o y E o L y s + p D h V Q c Q A 5 K H R I 7 0 m h 7 R Z i V m o U = < / 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895AE6-C445-421C-99F1-346BAA036F7C}">
  <ds:schemaRefs>
    <ds:schemaRef ds:uri="http://schemas.microsoft.com/office/infopath/2007/PartnerControls"/>
    <ds:schemaRef ds:uri="3d0974ff-f82b-4e00-ad0c-06797d1d8ff7"/>
    <ds:schemaRef ds:uri="http://schemas.microsoft.com/office/2006/metadata/properties"/>
    <ds:schemaRef ds:uri="http://www.w3.org/XML/1998/namespace"/>
    <ds:schemaRef ds:uri="http://schemas.microsoft.com/sharepoint/v4"/>
    <ds:schemaRef ds:uri="http://purl.org/dc/terms/"/>
    <ds:schemaRef ds:uri="http://schemas.openxmlformats.org/package/2006/metadata/core-properties"/>
    <ds:schemaRef ds:uri="http://schemas.microsoft.com/office/2006/documentManagement/types"/>
    <ds:schemaRef ds:uri="81bceef9-2d9d-424a-8bab-e36c8837c1f5"/>
    <ds:schemaRef ds:uri="http://purl.org/dc/dcmitype/"/>
    <ds:schemaRef ds:uri="http://purl.org/dc/elements/1.1/"/>
  </ds:schemaRefs>
</ds:datastoreItem>
</file>

<file path=customXml/itemProps2.xml><?xml version="1.0" encoding="utf-8"?>
<ds:datastoreItem xmlns:ds="http://schemas.openxmlformats.org/officeDocument/2006/customXml" ds:itemID="{D36A82C5-F28A-4CC3-8E85-45EC243B6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974ff-f82b-4e00-ad0c-06797d1d8ff7"/>
    <ds:schemaRef ds:uri="http://schemas.microsoft.com/sharepoint/v4"/>
    <ds:schemaRef ds:uri="81bceef9-2d9d-424a-8bab-e36c8837c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6D7BAA-0911-462E-97DF-C78EC41DABA2}">
  <ds:schemaRefs>
    <ds:schemaRef ds:uri="http://schemas.microsoft.com/DataMashup"/>
  </ds:schemaRefs>
</ds:datastoreItem>
</file>

<file path=customXml/itemProps4.xml><?xml version="1.0" encoding="utf-8"?>
<ds:datastoreItem xmlns:ds="http://schemas.openxmlformats.org/officeDocument/2006/customXml" ds:itemID="{9C6116A4-218C-481F-8788-F5B9A3B32C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34</vt:i4>
      </vt:variant>
    </vt:vector>
  </HeadingPairs>
  <TitlesOfParts>
    <vt:vector size="47" baseType="lpstr">
      <vt:lpstr>Overview</vt:lpstr>
      <vt:lpstr>Section 1. General Information</vt:lpstr>
      <vt:lpstr>Section 2. Evaluation</vt:lpstr>
      <vt:lpstr>Section 3. Labor</vt:lpstr>
      <vt:lpstr>Section 4. Goods and Services 1</vt:lpstr>
      <vt:lpstr>Section 4. Goods and Servic (2</vt:lpstr>
      <vt:lpstr>Section 4. Goods and Servic 3</vt:lpstr>
      <vt:lpstr>Summary</vt:lpstr>
      <vt:lpstr>LC with Contribution</vt:lpstr>
      <vt:lpstr>Section 5. Capacity Building</vt:lpstr>
      <vt:lpstr>Section 6. Depreciation</vt:lpstr>
      <vt:lpstr>Appendix A</vt:lpstr>
      <vt:lpstr>Appendix B</vt:lpstr>
      <vt:lpstr>Above400M</vt:lpstr>
      <vt:lpstr>Baseline</vt:lpstr>
      <vt:lpstr>Below400M</vt:lpstr>
      <vt:lpstr>Contract</vt:lpstr>
      <vt:lpstr>Distributor</vt:lpstr>
      <vt:lpstr>Entity</vt:lpstr>
      <vt:lpstr>Final</vt:lpstr>
      <vt:lpstr>Foreign</vt:lpstr>
      <vt:lpstr>Level</vt:lpstr>
      <vt:lpstr>LevelSelection</vt:lpstr>
      <vt:lpstr>ListTypes</vt:lpstr>
      <vt:lpstr>NoContract</vt:lpstr>
      <vt:lpstr>Other</vt:lpstr>
      <vt:lpstr>Periodic</vt:lpstr>
      <vt:lpstr>'Section 1. General Information'!Print_Area</vt:lpstr>
      <vt:lpstr>'Section 3. Labor'!Print_Area</vt:lpstr>
      <vt:lpstr>'Section 4. Goods and Servic (2'!Print_Area</vt:lpstr>
      <vt:lpstr>'Section 4. Goods and Servic 3'!Print_Area</vt:lpstr>
      <vt:lpstr>'Section 4. Goods and Services 1'!Print_Area</vt:lpstr>
      <vt:lpstr>'Section 5. Capacity Building'!Print_Area</vt:lpstr>
      <vt:lpstr>'Section 6. Depreciation'!Print_Area</vt:lpstr>
      <vt:lpstr>Producer</vt:lpstr>
      <vt:lpstr>Product</vt:lpstr>
      <vt:lpstr>Provider</vt:lpstr>
      <vt:lpstr>Purpose</vt:lpstr>
      <vt:lpstr>PurposeSelection</vt:lpstr>
      <vt:lpstr>ScenarioLabelIDs</vt:lpstr>
      <vt:lpstr>ScenarioLabels</vt:lpstr>
      <vt:lpstr>Supplementary</vt:lpstr>
      <vt:lpstr>Supplier</vt:lpstr>
      <vt:lpstr>SupplierTypes</vt:lpstr>
      <vt:lpstr>Target</vt:lpstr>
      <vt:lpstr>Value</vt:lpstr>
      <vt:lpstr>ValueSelection</vt:lpstr>
    </vt:vector>
  </TitlesOfParts>
  <Company>The Boston Consulting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Amjad Alfadel</dc:creator>
  <cp:lastModifiedBy>Marian Babic</cp:lastModifiedBy>
  <cp:lastPrinted>2023-09-28T04:22:09Z</cp:lastPrinted>
  <dcterms:created xsi:type="dcterms:W3CDTF">2017-06-19T08:29:53Z</dcterms:created>
  <dcterms:modified xsi:type="dcterms:W3CDTF">2026-02-03T08:59:42Z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0x010100DAD27A11885BD54FBA13D1D2A6F2C252</vt:lpwstr>
  </property>
  <property fmtid="{D5CDD505-2E9C-101B-9397-08002B2CF9AE}" pid="4" name="MSIP_Label_defa4170-0d19-0005-0004-bc88714345d2_Enabled">
    <vt:lpwstr>true</vt:lpwstr>
  </property>
  <property fmtid="{D5CDD505-2E9C-101B-9397-08002B2CF9AE}" pid="5" name="MSIP_Label_defa4170-0d19-0005-0004-bc88714345d2_SetDate">
    <vt:lpwstr>2026-01-06T09:44:55Z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02dbd282-05e1-4eb2-bf39-fb2953b99ecd</vt:lpwstr>
  </property>
  <property fmtid="{D5CDD505-2E9C-101B-9397-08002B2CF9AE}" pid="9" name="MSIP_Label_defa4170-0d19-0005-0004-bc88714345d2_ActionId">
    <vt:lpwstr>ef353a46-dc6e-4d65-8ac1-86aab4dbdbee</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